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360" windowHeight="7695" tabRatio="846" activeTab="2"/>
  </bookViews>
  <sheets>
    <sheet name="Orçamento Básico 09-2022" sheetId="1" r:id="rId1"/>
    <sheet name="Composição 09-2022" sheetId="2" r:id="rId2"/>
    <sheet name="Cronograma" sheetId="3" r:id="rId3"/>
    <sheet name="Memória de Cálculo" sheetId="4" r:id="rId4"/>
    <sheet name="Cotação" sheetId="5" r:id="rId5"/>
    <sheet name="planilha" sheetId="6" state="hidden" r:id="rId6"/>
  </sheets>
  <definedNames>
    <definedName name="_Toc384732558" localSheetId="0">'Orçamento Básico 09-2022'!#REF!</definedName>
    <definedName name="_Toc384732559" localSheetId="0">'Orçamento Básico 09-2022'!#REF!</definedName>
    <definedName name="_Toc384732560" localSheetId="0">'Orçamento Básico 09-2022'!#REF!</definedName>
    <definedName name="_xlnm.Print_Area" localSheetId="1">'Composição 09-2022'!$A$1:$G$11</definedName>
    <definedName name="_xlnm.Print_Area" localSheetId="2">'Cronograma'!$A$1:$F$31</definedName>
    <definedName name="_xlnm.Print_Area" localSheetId="3">'Memória de Cálculo'!$A$1:$H$81</definedName>
    <definedName name="_xlnm.Print_Area" localSheetId="0">'Orçamento Básico 09-2022'!$A$1:$J$96</definedName>
    <definedName name="_xlnm.Print_Titles" localSheetId="3">'Memória de Cálculo'!$6:$6</definedName>
    <definedName name="_xlnm.Print_Titles" localSheetId="0">'Orçamento Básico 09-2022'!$7:$9</definedName>
  </definedNames>
  <calcPr fullCalcOnLoad="1"/>
</workbook>
</file>

<file path=xl/sharedStrings.xml><?xml version="1.0" encoding="utf-8"?>
<sst xmlns="http://schemas.openxmlformats.org/spreadsheetml/2006/main" count="918" uniqueCount="587">
  <si>
    <t>Natureza : Reforma e ampliação</t>
  </si>
  <si>
    <t>Obra: Escola municipal de Nova Friburgo</t>
  </si>
  <si>
    <t>Documento: Orçamento</t>
  </si>
  <si>
    <t>Mês referente: Junho de 2001</t>
  </si>
  <si>
    <t>Tabela: AGETOP 15/ 04/ 2001</t>
  </si>
  <si>
    <t>Item</t>
  </si>
  <si>
    <t>Descrição</t>
  </si>
  <si>
    <t>Unid</t>
  </si>
  <si>
    <t>Quant</t>
  </si>
  <si>
    <t>1.0</t>
  </si>
  <si>
    <t>1.2</t>
  </si>
  <si>
    <t>1.3</t>
  </si>
  <si>
    <t>1.4</t>
  </si>
  <si>
    <t>1.5</t>
  </si>
  <si>
    <t>1.6</t>
  </si>
  <si>
    <t>1.7</t>
  </si>
  <si>
    <t>1.8</t>
  </si>
  <si>
    <t>1.9</t>
  </si>
  <si>
    <t>1.10</t>
  </si>
  <si>
    <t>1.11</t>
  </si>
  <si>
    <t xml:space="preserve">1.1 </t>
  </si>
  <si>
    <t>Demolição de telha cerâmica</t>
  </si>
  <si>
    <t>Demolição estrutura de madeira - telhado</t>
  </si>
  <si>
    <t xml:space="preserve">Demolição de piso cimentado s/lastro conc. C/tr. Até cb.E carga  </t>
  </si>
  <si>
    <t xml:space="preserve">Demolição revestimento com argamassa c/tr. Até cb. E carga </t>
  </si>
  <si>
    <t xml:space="preserve">Demolição de lage pré- mold. Manual c/tr. Até cb. E carga </t>
  </si>
  <si>
    <t xml:space="preserve">Retirada de janelas e portais </t>
  </si>
  <si>
    <t>Raspagem e limpeza do terreno</t>
  </si>
  <si>
    <t xml:space="preserve">Barracão de obra com 10.00m² </t>
  </si>
  <si>
    <t>Locação de obra</t>
  </si>
  <si>
    <t>Demolição de alvenaria tijolos s/ reasp. C/tr. Até cb. E carga</t>
  </si>
  <si>
    <t xml:space="preserve">Placa de obra, conforme modelo, fixada na obra </t>
  </si>
  <si>
    <t>2.0</t>
  </si>
  <si>
    <t>2.1</t>
  </si>
  <si>
    <t>2.2</t>
  </si>
  <si>
    <t>2.3</t>
  </si>
  <si>
    <t>2.4</t>
  </si>
  <si>
    <t>2.5</t>
  </si>
  <si>
    <t>2.6</t>
  </si>
  <si>
    <t>Infra- estrutura (Opção 1- Estacadas a trato/Brocas)</t>
  </si>
  <si>
    <t>Estacas a trado(broca) c-25cm c/ concreto Fck=13,5Mpa+ 20kg aço/m³</t>
  </si>
  <si>
    <t>Concreto Fck=15Mpa, preparado mecânico na obra c/ betoneira, sem lançador</t>
  </si>
  <si>
    <t>Lançamento manual de concreto em pisos e/ou fundações, inclusive vibrações</t>
  </si>
  <si>
    <t>Armadura CA-50B</t>
  </si>
  <si>
    <t>Escavaçao manual de valas, solo qualquer natureza exc. Rocha, até H=20m</t>
  </si>
  <si>
    <t>Aterro interno compactado manualmente (apiloamento)</t>
  </si>
  <si>
    <t>Total do item 02..................</t>
  </si>
  <si>
    <t>Total do item 01...................</t>
  </si>
  <si>
    <t>3.0</t>
  </si>
  <si>
    <t>Supra estrutura</t>
  </si>
  <si>
    <t>3.1</t>
  </si>
  <si>
    <t>3.2</t>
  </si>
  <si>
    <t>3.3</t>
  </si>
  <si>
    <t>3.4</t>
  </si>
  <si>
    <t>3.5</t>
  </si>
  <si>
    <t>Concreto fck=15Mpa, preparado na obra c/ betoneira, sem lançamento</t>
  </si>
  <si>
    <t>Lançamento manual de concreto em estrutura, inclusive vibração</t>
  </si>
  <si>
    <t>Armadura CA-60B</t>
  </si>
  <si>
    <t>Forma tábua madeira 3a.P/ pilares e vigas concreto armado, sem reaprov.</t>
  </si>
  <si>
    <t>Total do item 03.................</t>
  </si>
  <si>
    <t>4.0</t>
  </si>
  <si>
    <t xml:space="preserve">Revestimento de pisos </t>
  </si>
  <si>
    <t>4.1</t>
  </si>
  <si>
    <t>4.2</t>
  </si>
  <si>
    <t>4.3</t>
  </si>
  <si>
    <t>Lastro de concreto sem imperameabilização 1:3:6</t>
  </si>
  <si>
    <t>Granitina com reguarização e=2,00 cm, junta plástica 27 mm</t>
  </si>
  <si>
    <t>Rodapé de grantina</t>
  </si>
  <si>
    <t>Total do item 04................</t>
  </si>
  <si>
    <t>5.0</t>
  </si>
  <si>
    <t>Instalações elétricas/Telefônicas</t>
  </si>
  <si>
    <t>5.1</t>
  </si>
  <si>
    <t>5.2</t>
  </si>
  <si>
    <t>5.3</t>
  </si>
  <si>
    <t>5.4</t>
  </si>
  <si>
    <t>5.5</t>
  </si>
  <si>
    <t>5.6</t>
  </si>
  <si>
    <t>5.7</t>
  </si>
  <si>
    <t>5.8</t>
  </si>
  <si>
    <t>5.9</t>
  </si>
  <si>
    <t>5.10</t>
  </si>
  <si>
    <t>5.11</t>
  </si>
  <si>
    <t>5.12</t>
  </si>
  <si>
    <t>5.13</t>
  </si>
  <si>
    <t>5.14</t>
  </si>
  <si>
    <t>5.15</t>
  </si>
  <si>
    <t>Caixa de passagem em alvenaria</t>
  </si>
  <si>
    <t>Eletroduto PVC rigido 3/4"</t>
  </si>
  <si>
    <t>Caixa metálica 4"x2"x2"</t>
  </si>
  <si>
    <t>Iterruptor duplo -02 seções</t>
  </si>
  <si>
    <t>Tomada universal 02, polos linha x</t>
  </si>
  <si>
    <t>Tomada Telefonica</t>
  </si>
  <si>
    <t>Disjuntor tripolar de 10 a 35 A</t>
  </si>
  <si>
    <t>Quadro de distribuição 12E 100A</t>
  </si>
  <si>
    <t>Haste copperweld 3/4"x2,4 c/ conecotor</t>
  </si>
  <si>
    <t xml:space="preserve">Tomada dois polos mais terra </t>
  </si>
  <si>
    <t>Fio isolado 750V Ø= 2,5mm²</t>
  </si>
  <si>
    <t>Calha fluorecente 2x40W</t>
  </si>
  <si>
    <t>Soquete para lâmpada fluorescente</t>
  </si>
  <si>
    <t>Lâmpada fluorescente 40W</t>
  </si>
  <si>
    <t>Reator PR-AFP 2x40</t>
  </si>
  <si>
    <t>Obs: O preço da mão de obra está incluso no preço dos materiais</t>
  </si>
  <si>
    <t>Total do item 05.................</t>
  </si>
  <si>
    <t>6.0</t>
  </si>
  <si>
    <t xml:space="preserve">Intalações hidro-sanitárias </t>
  </si>
  <si>
    <t>6.1</t>
  </si>
  <si>
    <t>6.2</t>
  </si>
  <si>
    <t>6.3</t>
  </si>
  <si>
    <t>6.4</t>
  </si>
  <si>
    <t>6.5</t>
  </si>
  <si>
    <t>6.6</t>
  </si>
  <si>
    <t>6.7</t>
  </si>
  <si>
    <t>6.8</t>
  </si>
  <si>
    <t>6.9</t>
  </si>
  <si>
    <t>6.10</t>
  </si>
  <si>
    <t>6.11</t>
  </si>
  <si>
    <t>6.12</t>
  </si>
  <si>
    <t>6.13</t>
  </si>
  <si>
    <t>6.14</t>
  </si>
  <si>
    <t>6.15</t>
  </si>
  <si>
    <t>6.16</t>
  </si>
  <si>
    <t>6.17</t>
  </si>
  <si>
    <t>Vaso sanitário com caixa aclopada compl.</t>
  </si>
  <si>
    <t>Lavatório com coluna</t>
  </si>
  <si>
    <t>Ligações flexivel para lavatório PVC Ø=1/2"</t>
  </si>
  <si>
    <t>Sifão para lavatório PVC Ø=1"x1.1/2"</t>
  </si>
  <si>
    <t>Tubo PVC marrom Ø=20mm</t>
  </si>
  <si>
    <t>Torneira para lavatório Ø= 1/2"</t>
  </si>
  <si>
    <t>Joelho 90x20mm soldável</t>
  </si>
  <si>
    <t>Corpo caixa sifonada Ø=100x100x40/50</t>
  </si>
  <si>
    <t xml:space="preserve">Joelho 45ºx40mm </t>
  </si>
  <si>
    <t>Joelho 90ºx40mm</t>
  </si>
  <si>
    <t>Joelho90ºx100mm</t>
  </si>
  <si>
    <t>Tee redução 90x25x20 mm soldável</t>
  </si>
  <si>
    <t>Tubo soldável esgoto Ø=40mm</t>
  </si>
  <si>
    <t>Tubo soldável esgoto Ø=100mm</t>
  </si>
  <si>
    <t>Caixa de passagem 60x50cm</t>
  </si>
  <si>
    <t>Tampa para caixa de passagem</t>
  </si>
  <si>
    <t>Total do item 06.................</t>
  </si>
  <si>
    <t>7.0</t>
  </si>
  <si>
    <t>Cobertura</t>
  </si>
  <si>
    <t>7.1</t>
  </si>
  <si>
    <t>7.2</t>
  </si>
  <si>
    <t>7.3</t>
  </si>
  <si>
    <t>Estrutura em aço tipo MR-250 c/ fundo anti-corrosivo</t>
  </si>
  <si>
    <t xml:space="preserve">Cobertura com telha colonial-plan </t>
  </si>
  <si>
    <t>Cumeira com telha colonial-plan</t>
  </si>
  <si>
    <t>Total do item 07.................</t>
  </si>
  <si>
    <t>8.0</t>
  </si>
  <si>
    <t>Paredes e pinéis</t>
  </si>
  <si>
    <t>8.1</t>
  </si>
  <si>
    <t>8.2</t>
  </si>
  <si>
    <t>Alvenaria tijolos furados 10x20x20cm assent. C/ arg. Cim/cal/ areia</t>
  </si>
  <si>
    <t>Alvenaria tijolos laminados 1/2 vez</t>
  </si>
  <si>
    <t>Total do item 08.................</t>
  </si>
  <si>
    <t>9.0</t>
  </si>
  <si>
    <t>Revestimento de paredes e tetos</t>
  </si>
  <si>
    <t>9.1</t>
  </si>
  <si>
    <t>9.2</t>
  </si>
  <si>
    <t>9.3</t>
  </si>
  <si>
    <t>9.4</t>
  </si>
  <si>
    <t xml:space="preserve">Chapisco comum </t>
  </si>
  <si>
    <t>Reboco paulista A7</t>
  </si>
  <si>
    <t>Revst. C/ azuleijo branco 20x20cm , assent.c/ arg. Colante incl. Emboco</t>
  </si>
  <si>
    <t>Fornecimento e colocação de ferro de PVC c/ estrutura metolom</t>
  </si>
  <si>
    <t>Total do item 09..................</t>
  </si>
  <si>
    <t>10.0</t>
  </si>
  <si>
    <t>Administração</t>
  </si>
  <si>
    <t>10.1</t>
  </si>
  <si>
    <t>10.2</t>
  </si>
  <si>
    <t xml:space="preserve">Engenheiro </t>
  </si>
  <si>
    <t>Encarregado</t>
  </si>
  <si>
    <t>Total do item 10.................</t>
  </si>
  <si>
    <t>11.0</t>
  </si>
  <si>
    <t>Esquadrias metálicas</t>
  </si>
  <si>
    <t>11.1</t>
  </si>
  <si>
    <t>11.2</t>
  </si>
  <si>
    <t>11.3</t>
  </si>
  <si>
    <t>Esquadra metalon veneziana com ferragens</t>
  </si>
  <si>
    <t xml:space="preserve">Esquadra ferro T e catoneira 1"e 7/8"c/ ferragens </t>
  </si>
  <si>
    <t>Grande proteção ferro chato 1/8"x 3/4"na esquadria</t>
  </si>
  <si>
    <t>Total do tem 11..................</t>
  </si>
  <si>
    <t>12.0</t>
  </si>
  <si>
    <t>12.1</t>
  </si>
  <si>
    <t>Vidros</t>
  </si>
  <si>
    <t>Vidros lisos transparentes 4mm, colocado</t>
  </si>
  <si>
    <t>Total do item 12.................</t>
  </si>
  <si>
    <t>13.0</t>
  </si>
  <si>
    <t>Pintura</t>
  </si>
  <si>
    <t>13.1</t>
  </si>
  <si>
    <t>13.2</t>
  </si>
  <si>
    <t>13.3</t>
  </si>
  <si>
    <t>Pintura latex duas demãos com selador</t>
  </si>
  <si>
    <t xml:space="preserve">Pintura com verniz acrilico 02 demãos </t>
  </si>
  <si>
    <t>Pintura esmalte sintético 02 demãos, em esquadrias de ferro preparada</t>
  </si>
  <si>
    <t>Total do item 13..................</t>
  </si>
  <si>
    <t>Sub Total da construção...................................</t>
  </si>
  <si>
    <t>14.0</t>
  </si>
  <si>
    <t>Diversos / Muro de arrimo</t>
  </si>
  <si>
    <t>14.1</t>
  </si>
  <si>
    <t>14.2</t>
  </si>
  <si>
    <t>14.3</t>
  </si>
  <si>
    <t>14.4</t>
  </si>
  <si>
    <t>14.5</t>
  </si>
  <si>
    <t>14.6</t>
  </si>
  <si>
    <t>14.7</t>
  </si>
  <si>
    <t>14.8</t>
  </si>
  <si>
    <t>14.9</t>
  </si>
  <si>
    <t>Muro de arrimo parede de alvenaria 1 vez tijolo comum</t>
  </si>
  <si>
    <t>Estaca a trado(broca) C=25cm c/ concreto Fck=13,5Mpa+20kg aço/m³</t>
  </si>
  <si>
    <t>Concreto Fck=15Mpa, preparo mecânico na obra c/ betoneira, sem lançamento</t>
  </si>
  <si>
    <t>Lançamento manual de concreto em pisos e/ou fundações, inclusive vibração</t>
  </si>
  <si>
    <t>Armadura CA-50A</t>
  </si>
  <si>
    <t>Forma de tábua 30cm</t>
  </si>
  <si>
    <t xml:space="preserve">Escavação manual de valas, solo qualquer natureza exc. Rocha, até H=2,00m </t>
  </si>
  <si>
    <t>Aterro interno compctado manualmente (apiloamento)</t>
  </si>
  <si>
    <t>Piso concreto desenpenado esp=5cm 1:2,5:3:5</t>
  </si>
  <si>
    <t>Total do item 14....................</t>
  </si>
  <si>
    <t>Pintura Prédio Antigo</t>
  </si>
  <si>
    <t>15.0</t>
  </si>
  <si>
    <t>15.1</t>
  </si>
  <si>
    <t>15.2</t>
  </si>
  <si>
    <t>Pintura latex duas demãos</t>
  </si>
  <si>
    <t xml:space="preserve">Pintura esmalte sintético 02 demãos, em esquadrias de ferro preparada </t>
  </si>
  <si>
    <t>Total do item 15.....................</t>
  </si>
  <si>
    <t>16.0</t>
  </si>
  <si>
    <t>16.1</t>
  </si>
  <si>
    <t>16.2</t>
  </si>
  <si>
    <t xml:space="preserve">Esgotamento sanitário </t>
  </si>
  <si>
    <t>Fossa septica 2.500Lt 2,50x1, 25x1, 50</t>
  </si>
  <si>
    <t>Sumidouro D=1,60 prof. 4,50m</t>
  </si>
  <si>
    <t>Total do item 16......................</t>
  </si>
  <si>
    <t>17.0</t>
  </si>
  <si>
    <t>Canaleta</t>
  </si>
  <si>
    <t>17.1</t>
  </si>
  <si>
    <t>17.2</t>
  </si>
  <si>
    <t>Canaleta concreto desenpenado 5cm</t>
  </si>
  <si>
    <t xml:space="preserve">Grelha de ferro chato com Berço </t>
  </si>
  <si>
    <t>Total do item 17......................</t>
  </si>
  <si>
    <t>18.0</t>
  </si>
  <si>
    <t>Muro</t>
  </si>
  <si>
    <t>18.1</t>
  </si>
  <si>
    <t xml:space="preserve">Muro tijolo fur. 2,5m red/ pintura PVA 02 demãos </t>
  </si>
  <si>
    <t>Total do item 18.......................</t>
  </si>
  <si>
    <t>Subtotal diversos......................</t>
  </si>
  <si>
    <t>Total da ampliação................................................</t>
  </si>
  <si>
    <t>Total dos serviços diversos....................................</t>
  </si>
  <si>
    <t>Total geral da reforma e ampliação ........................</t>
  </si>
  <si>
    <t>Serviços preliminares</t>
  </si>
  <si>
    <t>m²</t>
  </si>
  <si>
    <t>m</t>
  </si>
  <si>
    <t>m³</t>
  </si>
  <si>
    <t>kg</t>
  </si>
  <si>
    <t>un</t>
  </si>
  <si>
    <t>h</t>
  </si>
  <si>
    <t>2.7</t>
  </si>
  <si>
    <t>Apiloamento</t>
  </si>
  <si>
    <t>Vaso sanitário comp.valv. Descarga tampa e tabulação</t>
  </si>
  <si>
    <t>Valvula para lavatório Ø= 1</t>
  </si>
  <si>
    <t>Registro de gaveta bruto Ø=1 1/2"</t>
  </si>
  <si>
    <t>6.18</t>
  </si>
  <si>
    <t>6.19</t>
  </si>
  <si>
    <t>6.20</t>
  </si>
  <si>
    <t>6.21</t>
  </si>
  <si>
    <t>6.22</t>
  </si>
  <si>
    <t>Registro Ø= 1/2"</t>
  </si>
  <si>
    <t>Tubo soldável PVC marrom Ø= 40mm</t>
  </si>
  <si>
    <t>joelho 90ºsoldável Ø= 40mm</t>
  </si>
  <si>
    <t>6.23</t>
  </si>
  <si>
    <t>6.24</t>
  </si>
  <si>
    <t>Tee redução 90º soldável Ø=40x32mm</t>
  </si>
  <si>
    <t>Curva 90º soldável Ø= 40mm</t>
  </si>
  <si>
    <t>ml</t>
  </si>
  <si>
    <t>SERVIÇOS PRELIMINARES</t>
  </si>
  <si>
    <t>QUANT.</t>
  </si>
  <si>
    <t>R$ TOTAL</t>
  </si>
  <si>
    <t>UN.</t>
  </si>
  <si>
    <t>R$ UNIT.</t>
  </si>
  <si>
    <r>
      <t>OBRA</t>
    </r>
    <r>
      <rPr>
        <sz val="10"/>
        <rFont val="Arial"/>
        <family val="2"/>
      </rPr>
      <t xml:space="preserve">: </t>
    </r>
  </si>
  <si>
    <r>
      <t>LOCAL</t>
    </r>
    <r>
      <rPr>
        <sz val="10"/>
        <rFont val="Arial"/>
        <family val="2"/>
      </rPr>
      <t xml:space="preserve">: </t>
    </r>
  </si>
  <si>
    <t>CÓDIGO</t>
  </si>
  <si>
    <t>ELABORADO POR:</t>
  </si>
  <si>
    <t>DATA:</t>
  </si>
  <si>
    <t>REFERENCIA ORÇAMENTÁRIA</t>
  </si>
  <si>
    <t>REFERENCIA ORÇAMENTÁRIA:</t>
  </si>
  <si>
    <t>ITEM</t>
  </si>
  <si>
    <t>ENGENHEIRO CIVIL ANTONIO ACACIO DE FREITAS - CREA 156905/D-RJ</t>
  </si>
  <si>
    <t>TOTAL</t>
  </si>
  <si>
    <t>1.1</t>
  </si>
  <si>
    <t>QUANTIDADE</t>
  </si>
  <si>
    <t>(R$) PREVISTO S/ BDI</t>
  </si>
  <si>
    <t>M2</t>
  </si>
  <si>
    <t>SUB TOTAL 1.0</t>
  </si>
  <si>
    <t>SUB TOTAL 2.0</t>
  </si>
  <si>
    <t>SUB TOTAL 3.0</t>
  </si>
  <si>
    <t>GOINFRA</t>
  </si>
  <si>
    <t>DESCRIÇÃOS DOS SERVIÇOS</t>
  </si>
  <si>
    <t>M</t>
  </si>
  <si>
    <t>SUB TOTAL 4.0</t>
  </si>
  <si>
    <t>SUB TOTAL 5.0</t>
  </si>
  <si>
    <t>SUB TOTAL 6.0</t>
  </si>
  <si>
    <t>ORÇAMENTO BÁSICO DE OBRA CIVIL</t>
  </si>
  <si>
    <t>CRONOGRAMA FÍSICO - FINANCEIRO</t>
  </si>
  <si>
    <t>OBRA</t>
  </si>
  <si>
    <t>PROPRIETÁRIO</t>
  </si>
  <si>
    <t>LOCAL</t>
  </si>
  <si>
    <t>EMPRESA</t>
  </si>
  <si>
    <t>CONTRATO</t>
  </si>
  <si>
    <t>DATA DE INÍCIO</t>
  </si>
  <si>
    <t>PRAZO</t>
  </si>
  <si>
    <t>DATA DE TÉRMINO</t>
  </si>
  <si>
    <t>DESCRIÇÃO DAS ETAPAS</t>
  </si>
  <si>
    <t>VALOR TOTAL</t>
  </si>
  <si>
    <t>MÊS 1</t>
  </si>
  <si>
    <t>MÊS 2</t>
  </si>
  <si>
    <t>(R$)</t>
  </si>
  <si>
    <t>TOTAL MENSAL</t>
  </si>
  <si>
    <t>TOTAL ACUMULADO</t>
  </si>
  <si>
    <t>% MENSAL</t>
  </si>
  <si>
    <t>% ACUMULADO</t>
  </si>
  <si>
    <t>MÊSES</t>
  </si>
  <si>
    <t/>
  </si>
  <si>
    <t>(R$) PREVISTO C/ BDI 26,41%</t>
  </si>
  <si>
    <t>REFERÊNCIA</t>
  </si>
  <si>
    <t>DESCRIÇÃO</t>
  </si>
  <si>
    <t>JUSTIFICATIVA</t>
  </si>
  <si>
    <t>CÁLCULO</t>
  </si>
  <si>
    <t>UNID</t>
  </si>
  <si>
    <t>ADMINISTRAÇÃO LOCAL</t>
  </si>
  <si>
    <t>PLACA DE OBRA PLOTADA EM CHAPA METÁLICA 26 , AFIXADA EM CAVALETES DE MADEIRA DE LEI (VIGOTAS 6X12CM) - PADRÃO GOINFRA</t>
  </si>
  <si>
    <t>CHAPISCO COMUM</t>
  </si>
  <si>
    <t>REBOCO PAULISTA A-7 (1 CALH,4 ARMLC)</t>
  </si>
  <si>
    <t>PINTURA</t>
  </si>
  <si>
    <t>EMASSAMENTO COM MASSA PVA UMA DEMAO</t>
  </si>
  <si>
    <t>PINTURA PVA LATEX 2 DEMAOS SEM SELADOR</t>
  </si>
  <si>
    <t>EMASSAMENTO ACRÍLICO 1 DEMÃO EM PAREDE</t>
  </si>
  <si>
    <r>
      <t xml:space="preserve">Área de placa = largura x altura da placa.
Área total de placa = 2,00m x 1,25m
</t>
    </r>
    <r>
      <rPr>
        <b/>
        <sz val="10"/>
        <rFont val="Arial"/>
        <family val="2"/>
      </rPr>
      <t>Área total da placa = 2,50m²</t>
    </r>
  </si>
  <si>
    <t>Placa de obra padrão governo municipal a ser instalada com as informações principais do contrato e dos engenheiros responsáveis técnicos pela obra.</t>
  </si>
  <si>
    <t>H</t>
  </si>
  <si>
    <t>Engenheiro Civil à disposição da obra em tempo parcial.</t>
  </si>
  <si>
    <t>Encarregado à disposição da obra em tempo integral.</t>
  </si>
  <si>
    <t>CÓDIGOS</t>
  </si>
  <si>
    <t>UNIDADE</t>
  </si>
  <si>
    <t>COEFICIENTE</t>
  </si>
  <si>
    <t>RUA SEBASTIÃO ROSÁRIO, QUADRA 17-A, LOTE 1-A, CENTRO, ARUANÃ-GO,  CEP: 76740-000</t>
  </si>
  <si>
    <t>FORRO DE GESSO ACARTONADO PARA ÁREAS SECAS ESPESSURA DE 12,5MM</t>
  </si>
  <si>
    <t>REMOCAO DE PINTURA ANTIGA A LATEX</t>
  </si>
  <si>
    <t>PINTURA ESMALTE 1 DEMÃO EM PAREDE SEM SELADOR</t>
  </si>
  <si>
    <t>SINAPI</t>
  </si>
  <si>
    <t>4.4</t>
  </si>
  <si>
    <t>4.5</t>
  </si>
  <si>
    <t>4.6</t>
  </si>
  <si>
    <t>4.7</t>
  </si>
  <si>
    <t>4.8</t>
  </si>
  <si>
    <t>INSUMO</t>
  </si>
  <si>
    <t>KG</t>
  </si>
  <si>
    <t>COMPOSICAO</t>
  </si>
  <si>
    <t>88316</t>
  </si>
  <si>
    <t>SERVENTE COM ENCARGOS COMPLEMENTARES</t>
  </si>
  <si>
    <t>R$ UNITÁRIO</t>
  </si>
  <si>
    <t>MACROCLASSE / CLASSE / GRUPO</t>
  </si>
  <si>
    <t>PINTURA LATEX ACRILICA 2 DEMAOS</t>
  </si>
  <si>
    <t>PINTURA ESMALTE 2 DEMÃOS  ESQUADRIA DE FERRO (SEM FUNDO ANTICORROSIVO)</t>
  </si>
  <si>
    <t>DEMOLIÇÃO MANUAL DE FORRO GESSO C/ TRANSPORTE ATÉ CB. E CARGA</t>
  </si>
  <si>
    <t>DEMOLIÇÃO MANUAL DE REVESTIMENTO C/ ARGAMASSA C/ TRANSPORTE ATE CB. E CARGA</t>
  </si>
  <si>
    <t>M3</t>
  </si>
  <si>
    <t>TRANSPORTE DE ENTULHO EM CAÇAMBA ESTACIONÁRIA INCLUSO A CARGA MANUAL</t>
  </si>
  <si>
    <t>IMPERMEABILIZAÇÃO DE ALICERCE / "PÉ" DE PAREDE / PEITORIL E ALVENARIA DE UM MODO GERAL COM CIMENTO CRISTALIZANTE SEMI FLEXÍVEL - 2 DEMÃOS (ESPECÍFICO PARA OBRAS DE REFORMA)</t>
  </si>
  <si>
    <r>
      <t xml:space="preserve">
</t>
    </r>
    <r>
      <rPr>
        <b/>
        <i/>
        <sz val="16"/>
        <rFont val="Arial"/>
        <family val="2"/>
      </rPr>
      <t xml:space="preserve">
</t>
    </r>
  </si>
  <si>
    <t>CÂMARA MUNICIPAL DE ARUANÃ</t>
  </si>
  <si>
    <t xml:space="preserve">MEMÓRIA DE CÁLCULO DAS QUANTIDADES DO ORÇAMENTO BÁSICO
</t>
  </si>
  <si>
    <t>SERVIÇOS DE REFORMA DO SETOR ADMINISTRATIVO E DE GABINETES E DE REVITALIZAÇÃO DA FACHADA NA CÂMARA DOS VEREADORES DO MUNICÍPIO DE ARUANÃ</t>
  </si>
  <si>
    <t>REVESTIMENTO DE TETO</t>
  </si>
  <si>
    <t>COBERTURA</t>
  </si>
  <si>
    <t>INSTALAÇÕES ELÉTRICAS</t>
  </si>
  <si>
    <t>SERVIÇOS DIVERSOS</t>
  </si>
  <si>
    <t>01.REVE.RODA.003/01</t>
  </si>
  <si>
    <t>88650</t>
  </si>
  <si>
    <t>0,1880000</t>
  </si>
  <si>
    <t>1381</t>
  </si>
  <si>
    <t>ARGAMASSA COLANTE AC I PARA CERAMICAS</t>
  </si>
  <si>
    <t>0,6030000</t>
  </si>
  <si>
    <t>34357</t>
  </si>
  <si>
    <t>REJUNTE CIMENTICIO, QUALQUER COR</t>
  </si>
  <si>
    <t>0,0840000</t>
  </si>
  <si>
    <t>88256</t>
  </si>
  <si>
    <t>AZULEJISTA OU LADRILHISTA COM ENCARGOS COMPLEMENTARES</t>
  </si>
  <si>
    <t>0,0850000</t>
  </si>
  <si>
    <t>0,0310000</t>
  </si>
  <si>
    <t>PISO PORCELANATO, BORDA RETA, EXTRA, FORMATO MAIOR QUE 2025 CM2</t>
  </si>
  <si>
    <t>RODAPÉ REVESTIDO EM PLACAS DE PORCELANATO DE 7CM</t>
  </si>
  <si>
    <t>Emassamento da superfície do revestimento de teto da edificação em forro de gesso acartonado.</t>
  </si>
  <si>
    <t>Em decorrência da substituição do sistema de cobertura atual é inevitável a também substituição do revestimento de teto existente, o qual é em placas de madeira revestidas com gesso. O sistema de revestimento de teto proposto é o forro de gesso acartonado, o qual é mais resistente, com melhor resultado estético e mais adequado para a modernização do sistema de iluminação da edificação.</t>
  </si>
  <si>
    <t xml:space="preserve">Deverá ser demolido o revestimento em argamassa nas faces internas das paredes da edificação, numa altura de até 0,50m, nos locais em que constata-se sinais da presença de patologias no revestimento de parede (bolor, deslocamento com empolamento e deslocamento com pulverulência).
</t>
  </si>
  <si>
    <t xml:space="preserve">Deverá ser impermeabilizado o pé da parede (na altura de até 0,50m) nos locais em que será preciso demolir o revestimento de parede, onde constata-se sinais da presença de patologias (bolor, deslocamento com empolamento e deslocamento com pulverulência). </t>
  </si>
  <si>
    <t>PASTILHA DE PORCELANA COM PASTA COLANTE</t>
  </si>
  <si>
    <t>Remoção de revestimento em pintura antigo e desgastado nas faces internas e externas das paredes da edificação, com o objetivo de preparar a superfície das paredes para receberem uma nova pintura.</t>
  </si>
  <si>
    <t>Emassamento acrílico nas faces externas das paredes da edificação com a finalidade de proporcionar uma superfície uniforme das pareds para receberem a nova pintura.</t>
  </si>
  <si>
    <t>Emassamento PVA nas faces internas das paredes da edificação com a finalidade de proporcionar uma superfície uniforme das paredes para receberem a nova pintura.</t>
  </si>
  <si>
    <t>Pintura das faces internas e externas das paredes do setor administrativo e de gabinetes da edificação da Câmara Municipal de Aruanã.</t>
  </si>
  <si>
    <t>PINTURA VERNIZ EM MADEIRA 2 DEMAOS</t>
  </si>
  <si>
    <t>Pintura do barramento nas faces das paredes internas do setor administrativo e de gabinetes da edificação da Câmara Municipal de Aruanã.</t>
  </si>
  <si>
    <t>Pintura das esquadrias metálicas (grades, portões e esquadrias metálicas) do setor administrativo e de gabinetes da edificação da Câmara Municipal de Aruanã.</t>
  </si>
  <si>
    <t>Pintura da área aparente da estrutura de madeira do telhado da edificação no setor administrativo e de gabinetes da Câmara Municipal de Aruanã.</t>
  </si>
  <si>
    <t>(COMPOSIÇÃO REPRESENTATIVA) EXECUÇÃO DE ESTRUTURAS DE CONCRETO ARMADO CONVENCIONAL, PARA EDIFICAÇÃO HABITACIONAL MULTIFAMILIAR (PRÉDIO), FCK = 25 MPA. AF_01/2017</t>
  </si>
  <si>
    <t>Execução de elevação do pilares da varanda da edificação, no  setor administrativo e de gabinetes da Câmara Municipal de Aruanã, para que seja possível promover adequações necessárias para a instalação do novo sistema de cobertura.</t>
  </si>
  <si>
    <t>Mão de obra para desmontagem e montagem de área da estrutura de madeira da cobertura para que seja possível promover adequações necessárias para a instalação do novo sistema de cobertura no setor administrativo e de gabinetes da Câmara Municipal de Aruanã-GO.</t>
  </si>
  <si>
    <t>DEMOLICAO MANUAL COBERTURA TELHA CERAMICA C/ TRANSP. ATÉ CB. E CARGA</t>
  </si>
  <si>
    <t>Remoção das telhas cerâmicas da edificação para que seja possível promover adequações necessárias para a instalação do novo sistema de cobertura no setor administrativo e de gabinetes da Câmara Municipal de Aruanã-GO.</t>
  </si>
  <si>
    <t>FORNECIMENTO, TRANSPORTE E INSTALAÇÃO DE TELHA EPS 30MM GALVALUME</t>
  </si>
  <si>
    <t>COTAÇÃO</t>
  </si>
  <si>
    <t>MERCADO</t>
  </si>
  <si>
    <t>Transporte de entulhos e resíduos gerados em decorrência de pintura das paredes da edificação, considerando que os resíduos deverão ser descartadados para local adequado (aterro sanitário, aterro controlado, central de tratamento de resíduos, etc.)</t>
  </si>
  <si>
    <t>Transporte de entulhos e resíduos gerados em decorrência de demolição das telhas da cobertura da edificação, considerando que os resíduos deverão ser descartadados para local adequado (aterro sanitário, aterro controlado, central de tratamento de resíduos, etc.)</t>
  </si>
  <si>
    <t>FERRAMENTAS (MANUAIS/ELÉTRICAS) E MATERIAL DE LIMPEZA PERMANENTE DA OBRA - ÁREAS EDIFICADAS / COBERTAS / FECHADAS</t>
  </si>
  <si>
    <t>Ferramentas manuais elétricas (rompedores, maquitas, etc.) e materiais para limpeza permanente utilizados durante a eecução da obra.</t>
  </si>
  <si>
    <t>Transporte de entulhos e resíduos gerados em decorrência da demolição do forro de gesso existente da edificação, considerando que os resíduos deverão ser descartadados para local adequado (aterro sanitário, aterro controlado, central de tratamento de resíduos, etc.)</t>
  </si>
  <si>
    <t>Transporte de entulhos e resíduos gerados em decorrência da demolição dos revestimentos em argamassa das paredes da edificação, considerando que os resíduos deverão ser descartadados para local adequado (aterro sanitário, aterro controlado, central de tratamento de resíduos, etc.)</t>
  </si>
  <si>
    <t>ALVENARIA E REVESTIMENTO DE PAREDE</t>
  </si>
  <si>
    <t>ALVENARIA DE TIJOLO FURADO 1 VEZ - ARG. (1CALH:4ARML+100KG DE CI/M3)</t>
  </si>
  <si>
    <t>DEMOLIÇÃO MANUAL ALVENARIA TIJOLO S/REAP. C/TR.ATE CB. E CARGA</t>
  </si>
  <si>
    <t>Alvenaria para execução do novo balcão da recepção da Câmara Municipal de Aruanã.</t>
  </si>
  <si>
    <t>BANCADA DE GRANITO COM ESPELHO</t>
  </si>
  <si>
    <t>Bancada de granito a ser instalada no novo balcão da recepção da Câmara Municipal de Aruanã.</t>
  </si>
  <si>
    <t>LIMPEZA FINAL DE OBRA</t>
  </si>
  <si>
    <t>Limpeza final para entrega da obra de  reforma do setor administrativo e de gabinetes e de revitalização da fachada da Câmara dos Vereadores do município de Aruanã-GO.</t>
  </si>
  <si>
    <t>SUB TOTAL 7.0</t>
  </si>
  <si>
    <t>ENGENHEIRO (OBRAS CIVIS)</t>
  </si>
  <si>
    <t>ENCARREGADO (OBRAS CIVIS)</t>
  </si>
  <si>
    <t>SUB TOTAL 8.0</t>
  </si>
  <si>
    <t>SUB TOTAL 9.0</t>
  </si>
  <si>
    <t>TOTAL GERAL</t>
  </si>
  <si>
    <t>PAREDE COM PLACAS DE GESSO ACARTONADO (DRYWALL), PARA USO INTERNO COM AS DUAS FACES DUPLAS E ESTRUTURA METÁLICA COM GUIAS DUPLAS, SEM VÃOS. AF_06/2017</t>
  </si>
  <si>
    <t>Parede com placas de gesso acartonado para divisão da sala de controle interno com o propósito de obter mais um ambiente no setor administrativo e de gabinetes da Câmara Municipal de Aruanã.</t>
  </si>
  <si>
    <r>
      <t xml:space="preserve">Área prevista de demolição de forro = vide tabela no projeto
Área prevista de demolição de forro = área total - área da varanda coberta
Área prevista de demolição de forro = 316,93m² -  46,87m²
</t>
    </r>
    <r>
      <rPr>
        <b/>
        <sz val="10"/>
        <rFont val="Arial"/>
        <family val="2"/>
      </rPr>
      <t>Área prevista de demolição de forro = 270,06m²</t>
    </r>
  </si>
  <si>
    <r>
      <t xml:space="preserve">Área prevista de instalação de forro = vide tabela no projeto
Área prevista de instalação de forro = área total - área da varanda coberta
Área prevista de instalação de forro = 316,93m² -  46,87m²
</t>
    </r>
    <r>
      <rPr>
        <b/>
        <sz val="10"/>
        <rFont val="Arial"/>
        <family val="2"/>
      </rPr>
      <t>Área prevista de instalação de forro = 270,06m²</t>
    </r>
  </si>
  <si>
    <r>
      <t xml:space="preserve">Área de emassamento de forro = área de instalação de forro (vide tabela no projeto)
</t>
    </r>
    <r>
      <rPr>
        <b/>
        <sz val="10"/>
        <rFont val="Arial"/>
        <family val="2"/>
      </rPr>
      <t>Área de emassamento de forro = 270,06m²</t>
    </r>
  </si>
  <si>
    <r>
      <t xml:space="preserve">Área de pintura de forro = área de instalação de forro (vide tabela no projeto)
</t>
    </r>
    <r>
      <rPr>
        <b/>
        <sz val="10"/>
        <rFont val="Arial"/>
        <family val="2"/>
      </rPr>
      <t>Área de pintura de forro = 270,06m²</t>
    </r>
  </si>
  <si>
    <r>
      <t xml:space="preserve">Volume de entulho = volume de forro demolido
Volume de entulho = 270,06m²  0,015m
</t>
    </r>
    <r>
      <rPr>
        <b/>
        <sz val="10"/>
        <rFont val="Arial"/>
        <family val="2"/>
      </rPr>
      <t>Volume de entulho = 4,05m³</t>
    </r>
  </si>
  <si>
    <r>
      <t xml:space="preserve">Área de parede em gesso acartonado = comprimento  x altura
Área de parede em gesso acartonado = 4,75m  3,00m
</t>
    </r>
    <r>
      <rPr>
        <b/>
        <sz val="10"/>
        <rFont val="Arial"/>
        <family val="2"/>
      </rPr>
      <t>Área de parede em gesso acartonado = 14,25m²</t>
    </r>
  </si>
  <si>
    <r>
      <t xml:space="preserve">Área de alvenaria = 2,75m x 1,10m
</t>
    </r>
    <r>
      <rPr>
        <b/>
        <sz val="10"/>
        <rFont val="Arial"/>
        <family val="2"/>
      </rPr>
      <t>Área de alvenaria = 3,02m²</t>
    </r>
  </si>
  <si>
    <t>1 ) Demolição do balcão existente da recepção da Câmara dos Vereadores de Aruanã, o qual será reconstruído em outro local no ambiente.
2) Demolição de área de parede de alvenaria na recepção com o propósito de inverter a posição da porta de vidro de acesso a circulação 03.</t>
  </si>
  <si>
    <r>
      <t xml:space="preserve">Volume de demolição = comprimento x altura x  espessura
Volume de demolição = 1,85m  0,90m  0,15m
Volume de demolição = 0,25m³
Volume de demolição = comprimento x altura x  espessura
Volume de demolição = 0,70m  3,00m  0,15m
Volume de demolição = 0,31m³
Volume total de demolição = 0,25m³ + 0,31m³
</t>
    </r>
    <r>
      <rPr>
        <b/>
        <sz val="10"/>
        <rFont val="Arial"/>
        <family val="2"/>
      </rPr>
      <t>Volume total de demolição = 0,56m³</t>
    </r>
  </si>
  <si>
    <t>ALVENARIA DE TIJOLO FURADO 1/2 VEZ - 9 x 19 x 19 - ARG. (1CALH:4ARML+100KG DE CI/M3)</t>
  </si>
  <si>
    <t>Construção de área de parede de alvenaria na recepção com o propósito de inverter a posição da porta de vidro de acesso a circulação 03.</t>
  </si>
  <si>
    <r>
      <t xml:space="preserve">Área de alvenaria = 0,70m  3,00m
</t>
    </r>
    <r>
      <rPr>
        <b/>
        <sz val="10"/>
        <rFont val="Arial"/>
        <family val="2"/>
      </rPr>
      <t>Área de alvenaria = 2,10m²</t>
    </r>
  </si>
  <si>
    <r>
      <t xml:space="preserve">Área de bancada = compimento  largura
Área de bancada = (1,75m  0,30m) + (1,00m  0,30m) + (1,55m  0,45m)
Área de bancada = 0,52m² + 0,30m² + 0,70m²
</t>
    </r>
    <r>
      <rPr>
        <b/>
        <sz val="10"/>
        <rFont val="Arial"/>
        <family val="2"/>
      </rPr>
      <t>Área de bancada = 1,52m²</t>
    </r>
  </si>
  <si>
    <r>
      <t xml:space="preserve">Volume de entulho = volume de demolição de alvenaria + volume de demolição de revestimento de parede
Volume de entulho = 3,02m³ + (87,06m² x 0,02m)
Volume de entulho = 3,02m³ + 1,74m³
</t>
    </r>
    <r>
      <rPr>
        <b/>
        <sz val="10"/>
        <rFont val="Arial"/>
        <family val="2"/>
      </rPr>
      <t>Volume de entulho = 4,76m³</t>
    </r>
  </si>
  <si>
    <r>
      <t xml:space="preserve">Área de demolição de revestimento de parede = perímetro x altura de demolição  previsão de 50%
Área de demolição de revestimento de parede = (351,05m  0,50m)  50%
Área de demolição de revestimento de parede = 175,52m² x 50%
</t>
    </r>
    <r>
      <rPr>
        <b/>
        <sz val="10"/>
        <rFont val="Arial"/>
        <family val="2"/>
      </rPr>
      <t>Área de demolição de revestimento de parede = 87,76m²</t>
    </r>
  </si>
  <si>
    <r>
      <t xml:space="preserve">Área de impermeabilização de alicerce = perímetro x altura de demolição  previsão de 50%
Área de impermeabilização de alicerce = (351,05m  0,50m)  50%
Área de impermeabilização de alicerce = 175,52m² x 50%
</t>
    </r>
    <r>
      <rPr>
        <b/>
        <sz val="10"/>
        <rFont val="Arial"/>
        <family val="2"/>
      </rPr>
      <t>Área de impermeabilzação de alicerce = 87,76m²</t>
    </r>
  </si>
  <si>
    <t>1) Revestimento em chapisco nas faces internas das paredes, até uma altura de 0,50m, em todo perímetro do plenário, em substituição ao revestimento que fora demolido devido a presença de manchas de umidade, com desenvolvimento de bolor.
2) Revestimento em chapisco de área de parede de alvenaria na recepção com o propósito de inverter a posição da porta de vidro de acesso a circulação 03.
3) Revestimento em chapisco da alvenaria para execução do novo balcão da recepção da Câmara Municipal de Aruanã.</t>
  </si>
  <si>
    <r>
      <t xml:space="preserve">Área de revestimento em chapisco de parede = comprimento  altura
Área de revestimento em chapisco de parede = 87,76m² + (2,10m² x  2 faces) + (3,02m² x  2 faces)
Área de  revestimento em chapisco de parede = 87,76m² + 4,20m² + 6,04m²
</t>
    </r>
    <r>
      <rPr>
        <b/>
        <sz val="10"/>
        <rFont val="Arial"/>
        <family val="2"/>
      </rPr>
      <t>Área de revestimento em chapisco de parede = 98,00m²</t>
    </r>
  </si>
  <si>
    <t>EMBOÇO (1 CI : 4ARML)</t>
  </si>
  <si>
    <t>3) Revestimento em emboço da alvenaria para execução do novo balcão da recepção da Câmara Municipal de Aruanã.</t>
  </si>
  <si>
    <r>
      <t xml:space="preserve">Área de revestimento em emboço = comprimento  altura  2 faces
Área de revestimento em emboço = 3,02m² x  1 face
</t>
    </r>
    <r>
      <rPr>
        <b/>
        <sz val="10"/>
        <rFont val="Arial"/>
        <family val="2"/>
      </rPr>
      <t>Área de revestimento em emboço = 3,02m²</t>
    </r>
  </si>
  <si>
    <r>
      <t xml:space="preserve">Área de revestimento em reboco de parede = comprimento  altura
Área de revestimento em reboco de parede = 87,76m² + (2,10m² x  2 faces) + (3,02m² x  1 face)
Área de  revestimento em chapisco de parede = 87,76m² + 4,20m² + 3,02m²
</t>
    </r>
    <r>
      <rPr>
        <b/>
        <sz val="10"/>
        <rFont val="Arial"/>
        <family val="2"/>
      </rPr>
      <t>Área de revestimento em chapisco de parede = 94,98m²</t>
    </r>
  </si>
  <si>
    <t>1) Revestimento em pastilha de porcelana nas fachadas lateral e frontal (fachadas visíveis) do prédio da edificação da Câmara dos Vereadores do Município de Aruanã com o objetivo de revitalização e modernização dessas fachadas.
2) Revestimento em pastilha de porcelana em pano de parede da recepção do prédio da edificação da Câmara dos Vereadores do Município de Aruanã com o objetivo de revitalização e modernização desse ambiente.
3) Revestimento em pastilha de porcelana na face externa do novo balcão da recepção da Câmara Municipal de Aruanã.</t>
  </si>
  <si>
    <r>
      <t xml:space="preserve">Área de limpeza final de obra = (vide tabela no projeto)
</t>
    </r>
    <r>
      <rPr>
        <b/>
        <sz val="10"/>
        <rFont val="Arial"/>
        <family val="2"/>
      </rPr>
      <t>Área de limpeza final de obra = 316,93m²</t>
    </r>
  </si>
  <si>
    <r>
      <t xml:space="preserve">Área de utilização de ferramentas manuais, elétricas e de material de limpeza permanente da obra = (vide tabela no projeto)
</t>
    </r>
    <r>
      <rPr>
        <b/>
        <sz val="10"/>
        <rFont val="Arial"/>
        <family val="2"/>
      </rPr>
      <t>Área de utilização de ferramentas manuais, elétricas e de material de limpeza permanente da obra = 316,93m²</t>
    </r>
  </si>
  <si>
    <r>
      <t xml:space="preserve">Volume de concreto armado = área da seção do pilar  altura da elevação x quantidade de pilares
Volume de concreto armado = 0,25m  0,25m  0,60m   pilares
</t>
    </r>
    <r>
      <rPr>
        <b/>
        <sz val="10"/>
        <rFont val="Arial"/>
        <family val="2"/>
      </rPr>
      <t>Volume de concreto armado = 0,26m³</t>
    </r>
  </si>
  <si>
    <t>MÃO DE OBRA ESTRUTURA DE MADEIRA TELHA CERÂMICA V=3 A 7 M</t>
  </si>
  <si>
    <r>
      <t xml:space="preserve">Área de desmontagem e montagem de estrutura de madeira da cobertura = comprimento  largura  2 (desmontagem + montagem)
Área de desmontagem e montagem de estrutura de madeira da cobertura = [(16,00m  2,15m) + (5,80m  2,15m)] x 2
Área de desmontagem e montagem de estrutura de madeira da cobertura = (34,40m² + 12,47m²) x 2
Área de desmontagem e montagem de estrutura de madeira da cobertura = 46,87m² x 2
</t>
    </r>
    <r>
      <rPr>
        <b/>
        <sz val="10"/>
        <rFont val="Arial"/>
        <family val="2"/>
      </rPr>
      <t>Área de desmontagem e montagem de estrutura de madeira da cobertura = 93,74m²</t>
    </r>
  </si>
  <si>
    <t>Fornecimento, transporte e instalação de telhas EPS 30mm Galvalume na cobertura do setor administrativo e de gabinetes da Câmara Municipal de Aruanã-GO.</t>
  </si>
  <si>
    <r>
      <t xml:space="preserve">Área de demolição de telhas cerâmicas da cobertura = comprimento  largura
Área de demolição de telhas cerâmicas da cobertura = (18,15m  9,30m) + (15,10m  9,00m) + (16,00m  2,15m) + (5,80m  2,15m)
Área de demolição de telhas cerâmicas da cobertura = 168,79m² + 135,00m² + 34,40m² + 12,47m²
</t>
    </r>
    <r>
      <rPr>
        <b/>
        <sz val="10"/>
        <rFont val="Arial"/>
        <family val="2"/>
      </rPr>
      <t>Área de demolição de telhas cerâmicas da cobertura = 350,66m²</t>
    </r>
  </si>
  <si>
    <r>
      <t xml:space="preserve">Volume de entulho = volume de demolição de telhas cerâmicas da cobertura da edificação
Volume de entulho = área de demolição de telhas da cobertura  x espessura
Volume de entulho = 350,66m² x 0,02m
</t>
    </r>
    <r>
      <rPr>
        <b/>
        <sz val="10"/>
        <rFont val="Arial"/>
        <family val="2"/>
      </rPr>
      <t>Volume de entulho = 7,01m³</t>
    </r>
  </si>
  <si>
    <t>CJ</t>
  </si>
  <si>
    <r>
      <t xml:space="preserve">Área da edificação que receberá o novo sistema de cobertura com a instalação de telhas EPS 30mm Galvalume = (18,15m  9,30m) + (15,10m  9,00m) + (16,00m  2,15m) + (5,80m  2,15m)
Área da edificação que receberá o novo sistema de cobertura com a instalação de telhas EPS 30mm Galvalume = 168,79m² + 135,00m² + 34,40m² + 12,47m²
Área da edificação que receberá o novo sistema de cobertura com a instalação de telhas EPS 30mm Galvalume = 350,66m²
As propostas de mercado foram obtidas para um sistema de cobertura para atender a área calculada da edificação conforme acima.
</t>
    </r>
    <r>
      <rPr>
        <b/>
        <sz val="10"/>
        <rFont val="Arial"/>
        <family val="2"/>
      </rPr>
      <t>Quantidade = 1 conjunto</t>
    </r>
  </si>
  <si>
    <t>7.4</t>
  </si>
  <si>
    <t>7.5</t>
  </si>
  <si>
    <t>GOINFRA OC</t>
  </si>
  <si>
    <t>CAIXA METALICA OCTOGONAL FUNDO MOVEL, SIMPLES 2"</t>
  </si>
  <si>
    <t>ELETRODUTO PVC FLEXÍVEL - MANGUEIRA CORRUGADA LEVE - DIAM. 20MM</t>
  </si>
  <si>
    <t>ELETRODUTO PVC FLEXÍVEL - MANGUEIRA CORRUGADA LEVE - DIAM. 25MM</t>
  </si>
  <si>
    <t>SINAPI CP</t>
  </si>
  <si>
    <t>CABO DE COBRE FLEXÍVEL ISOLADO, 1,5 MM², ANTI-CHAMA 450/750 V, PARA CIRCUITOS TERMINAIS - FORNECIMENTO E INSTALAÇÃO. AF_12/2015</t>
  </si>
  <si>
    <t>CABO ISOLADO PVC 750 V. No. 2,5 MM2</t>
  </si>
  <si>
    <t>CABO PVC (70ºC) 1 KV No. 25 MM2</t>
  </si>
  <si>
    <t>COT 01</t>
  </si>
  <si>
    <t>LUMINÁRIA LED EMBUTIR 36W 60X30CM</t>
  </si>
  <si>
    <t>COT 02</t>
  </si>
  <si>
    <t>LUMINÁRIA LED EMBUTIR 24W 30X30CM</t>
  </si>
  <si>
    <t>LUMINÁRIA DE SOBREPOR USO AO TEMPO (TARTARUGA) - BASE E-27</t>
  </si>
  <si>
    <t>QUADRO DE DISTRIBUIÇÃO DE EMBUTIR EM PVC CB 48E - 80A</t>
  </si>
  <si>
    <t>DISJUNTOR TRIPOLAR DE 60 A 100-A</t>
  </si>
  <si>
    <t>DISJUNTOR MONOPOLAR DE 10 A 32-A</t>
  </si>
  <si>
    <t>INTERRUPTOR DIFERENCIAL RESIDUAL (D.R.) BIPOLAR DE 25A-30mA</t>
  </si>
  <si>
    <t>DISPOSITIVO DE PROTEÇÃO CONTRA SURTOS (D.P.S.) 275V DE 8 A 40KA</t>
  </si>
  <si>
    <t>TOMADA HEXAGONAL 2P + T - 10A - 250V</t>
  </si>
  <si>
    <t>INTERRUPTOR SIMPLES 1 SEÇÃO E 1 TOMADA HEXAGONAL 2P + T - 10A CONJUGADOS</t>
  </si>
  <si>
    <t>INTERRUPTOR SIMPLES (1 SECAO)</t>
  </si>
  <si>
    <t>Caixa usada para facilitar a passagem dos circuitos elétricos.</t>
  </si>
  <si>
    <t>Eletroduto usado na proteção mecânica dos circuitos elétricos.</t>
  </si>
  <si>
    <t xml:space="preserve">M     </t>
  </si>
  <si>
    <t>Cabo utilizado para alimentar os circuitos de iluminação.</t>
  </si>
  <si>
    <t>Cabo utilizado para alimentar os circuitos de tomadas de uso geral e específico.</t>
  </si>
  <si>
    <t>Cabo utilizado para alimentar o circuito geral da edificação.</t>
  </si>
  <si>
    <t>Luminária instalada nas áreas comuns da edificação.</t>
  </si>
  <si>
    <t>UND</t>
  </si>
  <si>
    <t>Luminária instalada na área externa da edificação.</t>
  </si>
  <si>
    <t>Caixa para a instalação dos dispositivos de proteção e seccionamento dos circuitos.</t>
  </si>
  <si>
    <t>Disjuntor 70a usado na proteção geral dos circuitos.</t>
  </si>
  <si>
    <t>Disjuntor usado na proteção dos circuitos terminais.</t>
  </si>
  <si>
    <t>Dispositivo para a proteção sobretensões.</t>
  </si>
  <si>
    <t>Instalação de tomadas na edificação</t>
  </si>
  <si>
    <t>Instalação de tomadas conjugada com interruptor na edificação</t>
  </si>
  <si>
    <t>Instalação de interruptores na edificação</t>
  </si>
  <si>
    <t>IDENTIFICAÇÃO DOS FORNECEDORES</t>
  </si>
  <si>
    <t>FORNECEDOR A</t>
  </si>
  <si>
    <t>FORNECEDOR B</t>
  </si>
  <si>
    <t>FORNECEDOR C</t>
  </si>
  <si>
    <t>RAZÃO SOCIAL</t>
  </si>
  <si>
    <t xml:space="preserve">COMBINADO </t>
  </si>
  <si>
    <t>EMBRALUMI ILUMINAÇÃO</t>
  </si>
  <si>
    <t>ILUMINIM</t>
  </si>
  <si>
    <t>CNPJ</t>
  </si>
  <si>
    <t>45.618.763/0001-39</t>
  </si>
  <si>
    <t>22.860.776/0001-14</t>
  </si>
  <si>
    <t>23.429.903/0001-98</t>
  </si>
  <si>
    <t>NOME DO CONTATO</t>
  </si>
  <si>
    <t>-</t>
  </si>
  <si>
    <t>DATA DO CONTATO</t>
  </si>
  <si>
    <t>TELEFONE</t>
  </si>
  <si>
    <t>(11) 4380 - 1698</t>
  </si>
  <si>
    <t>(11) 3207 - 3782</t>
  </si>
  <si>
    <t>(11) 4210-0494</t>
  </si>
  <si>
    <t>MAPA DE COTAÇÃO DE PREÇOS DE MATERIAIS / SERVIÇOS / EQUIPAMENTOS</t>
  </si>
  <si>
    <t>CÓD</t>
  </si>
  <si>
    <t>UND.</t>
  </si>
  <si>
    <t>Valor Unit.</t>
  </si>
  <si>
    <t>PREÇO ADOTADO (R$)</t>
  </si>
  <si>
    <t>MAPA DE COTAÇÃO 02</t>
  </si>
  <si>
    <t>Dispositivo para a proteção contra choque elétrico.</t>
  </si>
  <si>
    <r>
      <t xml:space="preserve">Área de pastilha de porcelana = comprimento  altura
1) Área de pastilha de porcelana nas fachadas
Área de pastilha de porcelana nas fachadas = (18,15m x 1,20m) + (5,95m x  1,20m) + (0,75m x 1,20m) + (19,95m x 1,30m) + (1,65m x 1,15m) + (1,80m x  1,10m) 
Área de pastilha de porcelana nas fachadas = 21,78m² + 7,14m² + 0,90m² + 25,93m² + 1,90m² + 1,98m²
Área de pastilha de porcelana nas fachadas = 59,63m²
2) Área de pastilha de porcelana nas paredes da recepção
Área de pastilha de porcelana nas paredes da recepção = (2,25m + 2,40m) x   3,00m 
Área de pastilha de porcelana nas paredes da recepção = 13,95m²
3) Área de pastilha de porcelana na face externa do novo balcão da recepção
Área de pastilha de porcelana na face externa do novo balcão da recepção =  2,75m x  1,10m
Área de pastilha de porcelana na face externa do novo balcão da recepção =  3,02m²
Área total de pastilha de porcelana = 59,63m² + 13,95m² + 3,02m²
</t>
    </r>
    <r>
      <rPr>
        <b/>
        <sz val="10"/>
        <rFont val="Arial"/>
        <family val="2"/>
      </rPr>
      <t>Área total de pastilha de porcelana = 73,60m²</t>
    </r>
    <r>
      <rPr>
        <sz val="10"/>
        <rFont val="Arial"/>
        <family val="2"/>
      </rPr>
      <t xml:space="preserve">
</t>
    </r>
  </si>
  <si>
    <r>
      <t xml:space="preserve">Área de emassamento acrílico = 50% da área de pintura externa
Área de pintura externa = (comprimento x altura) - (desconto de vãos de portas e janelas)
Área de pintura externa = [(18,15m + 5,95m + 9,30m + 27,15m + 15,10m) x 4,00m] + (0,25m x 4 lados x 3,00m x 7 pilares)
Área de pintura externa = 242,20m² + 21,00m²
Área de pintura externa = 263,20m²
Área de descontos (janelas + basculantes + portas + revestimento em pastilhas de porcelana) = (15un J4 x 1,50m x  1,20m) + (1un x 1,00m x 2,10m) + (4un J1 X 0,60m x 0,60m) +  (18,15m x 1,20m) + (5,95m x  1,20m)
Área de descontos (janelas + basculantes + portas ) = 27,00m² + 2,10m² + 1,44m² + 21,78m² + 7,14m²
Área de descontos (janelas + basculantes + portas ) = 59,46m²
Área de emassamento de pintura externa = (263,20m² - 59,46m²) x 50%
Área de emassamento de pintura externa = 203,74m² x 50%
</t>
    </r>
    <r>
      <rPr>
        <b/>
        <sz val="10"/>
        <rFont val="Arial"/>
        <family val="2"/>
      </rPr>
      <t>Área de emassamento de pintura externa = 101,87m²</t>
    </r>
    <r>
      <rPr>
        <sz val="10"/>
        <rFont val="Arial"/>
        <family val="2"/>
      </rPr>
      <t xml:space="preserve">
</t>
    </r>
  </si>
  <si>
    <r>
      <t xml:space="preserve">Área de emassamento PVA = 50% da área de pintura interna
Área de pintura interna = (perímetro x altura) - (desconto de vãos de portas e janelas)
Área de pintura interna = (11,00m x 3,00m) + (15,70m x 3,00m) + (19,50m x 3,00m) + (14,50m x 3,00m) + (13,00m x 3,00m) + (10,00m x 3,00m) + (11,20m x 3,00m) + (15,20m x 3,00m) + (14,10m x 3,00m) + (13,30m x 3,00m) + (19,50m x 3,00m) + (11,50m x 3,00m) + (11,50m x 3,00m) + (11,50m x 3,00m) + (11,50m x 3,00m) + (11,50m x 3,00m) + (11,50m x 3,00m) + (11,50m x 3,00m) + (24,10m x 3,00m) + (5,10m x 3,00m)
Área de pintura interna = (33,00m² + 47,10m² + 58,50m² + 43,50m² + 39,00m² + 30,00m² + 33,60m² + 45,60m² + 42,30m² + 39,90m² + 58,50m² + 34,50m² + 34,50m² + 34,50m² + 34,50m² + 34,50m² + 34,50m² + 34,50m² + 72,30m² + 15,30m²)
Área de pintura interna = 794,10m²
Área de descontos (janelas + basculantes + portas ) = (15un J4 x 1,50m x 1,20m x 1 face) + (4un J1 x 0,60m x 0,60m x 1 face) + (15un P1  x 0,80m x 2,10m x 2 faces) + (4un P1 x 0,80m x 2,10m x 1 face) + (1 un P2 X 0,90m x 2,10m x 2 faces) + (2 un P2 x 0,90m x 2,10m x 1 face) + (1un P5 x 1,00m x 2,10m x 1 face)
Área de descontos (janelas + basculantes + portas ) = (27,00m² + 1,44m² + 50,40m² + 6,72m² + 3,78m² + 3,78m² + 2,10m²
Área de descontos (janelas + basculantes + portas ) = 95,22m²
Área de emassamento de pintura interna = (794,10m² - 95,22m²) x 50%
Área de emassamento de pintura interna = 698,88m² x 50%
</t>
    </r>
    <r>
      <rPr>
        <b/>
        <sz val="10"/>
        <rFont val="Arial"/>
        <family val="2"/>
      </rPr>
      <t>Área de emassamento de pintura interna = 349,44m²</t>
    </r>
  </si>
  <si>
    <r>
      <t xml:space="preserve">Área de pintura de barramento = (perímetro x altura) - (desconto de vãos de portas e janelas)
Área de pintura interna = (11,00m x  1,00m) + (15,70m x 1,00m) + (19,50m x 1,00m) + (14,50m x 1,00m) + (13,00m x 1,00m) + (10,00m x 1,00m) + (11,20m x 1,00m) + (15,20m x 1,00m) + (14,10m x 1,00m) + (13,30m x 3,00m) + (19,50m x 3,00m) + (11,50m x 3,00m) + (11,50m x 1,00m) + (11,50m x 1,00m) + (11,50m x 1,00m) + (11,50m x 1,00m) + (11,50m x 1,00m) + (11,50m x 1,00m) + (24,10m x 1,00m) + (5,10m x 1,00m)
Área de pintura interna = (11,00m² + 15,70m² + 19,50m² + 14,50m² + 13,00m² + 10,00m² + 11,20m² + 15,20m² + 14,10m² + 13,30m² + 19,50m² + 11,50m² + 11,50m² + 11,50m² + 11,50m² + 11,50m² + 11,50m² + 11,50m² + 24,10m² + 5,10m²)
Área de pintura interna = 264,70m²
Área de descontos (portas ) = (15un P1  x 0,80m x 1,00m x 2 faces) + (4un P1 x 0,80m x 1,00m x 1 face) + (1 un P2 x 0,90m x 1,00m x 2 faces) + (2 un P2 x 0,90m x 1,00m x 1 face) + (1un P5 x 1,00m x 1,00m x 1 face)
Área de descontos (janelas + basculantes + portas ) = (24,00m² + 3,20m² + 1,80m² + 1,80m² + 1,00m²)
Área de descontos (janelas + basculantes + portas ) = 31,80m²
Área de pintura de barramento = (264,70m² - 31,80m²)
Área de pintura de barramento = 232,90m² (uma demão)
</t>
    </r>
    <r>
      <rPr>
        <b/>
        <sz val="10"/>
        <rFont val="Arial"/>
        <family val="2"/>
      </rPr>
      <t>Área de pintura de barramento 465,80m² (das demãos)</t>
    </r>
  </si>
  <si>
    <r>
      <t xml:space="preserve">1) Pintura da estrutura de madeira aparente da cobertura na varanda e da estrutura de madeira aparente nos beirais da edificação.
Área de pintura verniz em madeira = comprimento  x largura
Área de pintura verniz em madeira = (5,80m x 2,15m) + (16,00m x 2,15m) + (9,30m x 0,40m) + (27,15m x 0,40m) + (15,10m x 0,40m)
Área de pintura verniz em madeira = 12,47m² + 34,40m² + 3,72m² + 10,86m² + 6,04m²
</t>
    </r>
    <r>
      <rPr>
        <b/>
        <sz val="10"/>
        <rFont val="Arial"/>
        <family val="2"/>
      </rPr>
      <t>Área de pintura verniz em madeira = 67,49m²</t>
    </r>
    <r>
      <rPr>
        <sz val="10"/>
        <rFont val="Arial"/>
        <family val="2"/>
      </rPr>
      <t xml:space="preserve"> 
</t>
    </r>
  </si>
  <si>
    <r>
      <t xml:space="preserve">1) Pintura Interna
Área de pintura interna látex = (perímetro x altura) - (desconto de vãos de portas e janelas e do barramento em pintura esmalte sintético)
Área de pintura interna látex = (11,00m x 3,00m) + (15,70m x 3,00m) + (19,50m x 3,00m) + (14,50m x 3,00m) + (13,00m x 3,00m) + (10,00m x 3,00m) + (11,20m x 3,00m) + (15,20m x 3,00m) + (14,10m x 3,00m) + (13,30m x 3,00m) + (19,50m x 3,00m) + (11,50m x 3,00m) + (11,50m x 3,00m) + (11,50m x 3,00m) + (11,50m x 3,00m) + (11,50m x 3,00m) + (11,50m x 3,00m) + (11,50m x 3,00m) + (24,10m x 3,00m) + (5,10m x 3,00m)
Área de pintura interna = (33,00m² + 47,10m² + 58,50m² + 43,50m² + 39,00m² + 30,00m² + 33,60m² + 45,60m² + 42,30m² + 39,90m² + 58,50m² + 34,50m² + 34,50m² + 34,50m² + 34,50m² + 34,50m² + 34,50m² + 34,50m² + 72,30m² + 15,30m²)
Área de pintura interna látex = 794,10m²
Área de descontos (janelas + basculantes + portas ) = (15un J4 x 1,50m x 1,20m x 1 face) + (4un J1 x 0,60m x 0,60m x 1 face) + (15un P1  x 0,80m x 2,10m x 2 faces) + (4un P1 x 0,80m x 2,10m x 1 face) + (1 un P2 X 0,90m x 2,10m x 2 faces) + (2 un P2 x 0,90m x 2,10m x 1 face) + (1un P5 x 1,00m x 2,10m x 1 face)
Área de descontos (janelas + basculantes + portas ) = (27,00m² + 1,44m² + 50,40m² + 6,72m² + 3,78m² + 3,78m² + 2,10m²
Área de descontos (janelas + basculantes + portas ) = 95,22m²
Área de pintura de barramento = (264,70m² - 31,80m²)
Área de pintura de barramento = 232,90m² (uma demão)
Área de pintura interna látex = 794,10m² - (95,22m² + 232,90m²)
Área de pintura interna látex = 794,10m² - 328,12m²
Área de pintura interna látex = 465,98m² 
2) Pintura Externa
Área de pintura externa látex = (comprimento x altura) - (desconto de vãos de portas e janelas)
Área de pintura externa látex = [(18,15m + 5,95m + 9,30m + 27,15m + 15,10m) x 4,00m] + (0,25m x 4 lados x 3,00m x 7 pilares)
Área de pintura externa látex = 242,20m² + 21,00m²
Área de pintura externa látex = 263,20m²
Área de descontos (janelas + basculantes + portas + revestimento em pastilhas de porcelana) = (15un J4 x 1,50m x  1,20m) + (1un x 1,00m x 2,10m) + (4un J1 X 0,60m x 0,60m) +  (18,15m x 1,20m) + (5,95m x  1,20m)
Área de descontos (janelas + basculantes + portas ) = 27,00m² + 2,10m² + 1,44m² + 21,78m² + 7,14m²
Área de descontos (janelas + basculantes + portas ) = 59,46m²
Área de pintura externa látex = 263,20m² - 59,46m²
Área de pintura externa látex = 203,74m²
Área total de pintura =465,98m² + 203,74m²
</t>
    </r>
    <r>
      <rPr>
        <b/>
        <sz val="10"/>
        <rFont val="Arial"/>
        <family val="2"/>
      </rPr>
      <t>Área total de pintura = 669,72m²</t>
    </r>
  </si>
  <si>
    <r>
      <t xml:space="preserve">Volume de entulho estimado considerando resíduos oriundos da remoção de pintura em parede e das latas de tintas vazias que precisam ser descartadas pós uso.
</t>
    </r>
    <r>
      <rPr>
        <b/>
        <sz val="10"/>
        <rFont val="Arial"/>
        <family val="2"/>
      </rPr>
      <t>Volume de entulho = 3,00m³</t>
    </r>
  </si>
  <si>
    <t>SERVIÇOS DE REFORMA DO SETOR ADMINISTRATIVO E DE GABINETES E DE REVITALIZAÇÃO DA FACHADA NA CÂMARA DOS VEREADORES DO MUNICÍPIO DE ARUANÃ-GO</t>
  </si>
  <si>
    <t>CÂMARA DOS VEREADORES DO MUNICÍPIO DE ARUANÃ-GO</t>
  </si>
  <si>
    <t xml:space="preserve">TABELA GOINFRA T183 (CUSTOS DE OBRAS CIVIS) - SETEMBRO/2022 - DESONERADA
TABELA SINAPI (CUSTO DE COMPOSIÇÕES SINTÉTICO) - AGOSTO/2022 - GOIÁS - DESONERADA
</t>
  </si>
  <si>
    <r>
      <t xml:space="preserve">Área de remoção de pintura = 50% da área total de pintura
1) Área de pintura interna = (perímetro x altura) - (desconto de vãos de portas e janelas)
Área de pintura interna = (11,00m x 3,00m) + (15,70m x 3,00m) + (19,50m x 3,00m) + (14,50m x 3,00m) + (13,00m x 3,00m) + (10,00m x 3,00m) + (11,20m x 3,00m) + (15,20m x 3,00m) + (14,10m x 3,00m) + (13,30m x 3,00m) + (19,50m x 3,00m) + (11,50m x 3,00m) + (11,50m x 3,00m) + (11,50m x 3,00m) + (11,50m x 3,00m) + (11,50m x 3,00m) + (11,50m x 3,00m) + (11,50m x 3,00m) + (24,10m x 3,00m) + 5,10m x 3,00m)
Área de pintura interna = (33,00m² + 47,10m² + 58,50m² + 43,50m² + 39,00m² 30,00m² + 33,60m² + 45,60m² + 42,30m² + 39,90m² + 58,50m² + 34,50m² + 34,50m² + 34,50m² + 34,50m² + 34,50m² + 34,50m² + 34,50m² + 72,30m² + 15,30m²)
Área de pintura interna = 794,10m²
Área de descontos (janelas + basculantes + portas ) = (15un J4 x 1,50m x 1,20m x 1 face) + (4un J1 x 0,60m x 0,60m x 1 face) + (15un P1  x 0,80m x 2,10m x 2 faces) + (4un P1 x 0,80m x 2,10m x 1 face) + (1 un P2 x 0,90m x 2,10m x 2 faces) + (2 un P2 x 0,90m x 2,10m x 1 face) + (1un P5 x 1,00m x 2,10m x 1 face)
Área de descontos (janelas + basculantes + portas ) = (27,00m² + 1,44m² + 50,40m² + 6,72m² + 3,78m² + 3,78m² + 2,10m²
Área de descontos (janelas + basculantes + portas ) = 95,22m²
Área de remoção de pintura interna = (794,10m² - 95,22m²) x 50%
Área de remoção de pintura interna = 698,88m² x 50%
Área de remoção de pintura interna = 349,44m²
2)  Área de pintura externa = (comprimento x altura) - (desconto de vãos de portas e janelas)
Área de pintura externa = [(18,15m + 5,95m + 9,30m + 27,15m + 15,10m) x 4,00m] + (0,25m x 4 lados x 3,00m x 7 pilares)
Área de pintura externa = 242,20m² + 21,00m²
Área de pintura externa = 263,20m²
Área de descontos (janelas + basculantes + portas ) = (15un J4 x 1,50m x  1,20m) + (1un x 1,00m x 2,10m) + (4un J1 X 0,60m x 0,60m) 
Área de descontos (janelas + basculantes + portas ) = 27,00m² + 2,10m² + 1,44m²
Área de descontos (janelas + basculantes + portas ) = 30,54m²
Área de remoção de pintura externa = (263,20m² - 30,54m²) x 50%
Área de remoção de pintura externa = 232,66m² x 50%
Área de remoção de pintura externa = 116,33m²
Área total de remoção de pintura = 349,44m² + 116,33m²
</t>
    </r>
    <r>
      <rPr>
        <b/>
        <sz val="8"/>
        <rFont val="Arial"/>
        <family val="2"/>
      </rPr>
      <t>Área total de remoção de pintura = 465,77m²</t>
    </r>
    <r>
      <rPr>
        <sz val="8"/>
        <rFont val="Arial"/>
        <family val="2"/>
      </rPr>
      <t xml:space="preserve">
</t>
    </r>
  </si>
  <si>
    <t>COMPOSIÇÃO DE CUSTO UNITÁRIO DE SERVIÇO - TABELA SINAPI (CUSTO DE COMPOSIÇÕES SINTÉTICO) - AGOSTO/2022 - GOIÁS - DESONERADA</t>
  </si>
  <si>
    <t>MAPA DE COTAÇÃO (INSTALAÇÕES ELÉTRICAS)</t>
  </si>
  <si>
    <r>
      <t xml:space="preserve">Quantidade de meses previstos para execução da obra = 2 meses
</t>
    </r>
    <r>
      <rPr>
        <b/>
        <sz val="10"/>
        <rFont val="Arial"/>
        <family val="2"/>
      </rPr>
      <t>Quantidade de horas de engenheiro = 40 horas</t>
    </r>
  </si>
  <si>
    <r>
      <t xml:space="preserve">Quantidade de meses previstos para execução da obra = 2 meses
</t>
    </r>
    <r>
      <rPr>
        <b/>
        <sz val="10"/>
        <rFont val="Arial"/>
        <family val="2"/>
      </rPr>
      <t>Quantidade de horas de encarregado = 352 horas</t>
    </r>
  </si>
  <si>
    <t>Quantidades prevista = 05 unidades</t>
  </si>
  <si>
    <t>Quantidades prevista = 20 unidades</t>
  </si>
  <si>
    <t>Quantidades prevista = 01 unidade</t>
  </si>
  <si>
    <t>Quantidades prevista = 01 unidades</t>
  </si>
  <si>
    <t>Quantidades prevista = 15 unidades</t>
  </si>
  <si>
    <r>
      <rPr>
        <sz val="10"/>
        <rFont val="Arial"/>
        <family val="2"/>
      </rPr>
      <t>07 unidades (16 amperes)
19 unidades (20 amperes)</t>
    </r>
    <r>
      <rPr>
        <b/>
        <sz val="10"/>
        <rFont val="Arial"/>
        <family val="2"/>
      </rPr>
      <t xml:space="preserve">
Quantidades total prevista = 26 unidades</t>
    </r>
  </si>
  <si>
    <t>Quantidades prevista = 03 unidades</t>
  </si>
  <si>
    <t>Quantidades prevista = 09 unidades</t>
  </si>
  <si>
    <t>Quantidades prevista = 35 unidades</t>
  </si>
  <si>
    <t>Quantidades prevista = 160 metros</t>
  </si>
  <si>
    <t>Quantidades prevista = 600 metros</t>
  </si>
  <si>
    <t>Quantidades prevista = 30 metros</t>
  </si>
  <si>
    <t>Quantidades prevista = 100 metros</t>
  </si>
  <si>
    <t>Quantidades prevista = 10 unidades</t>
  </si>
  <si>
    <t>Quantidades prevista = 1.200 metros</t>
  </si>
  <si>
    <t>ESQUADRIAS</t>
  </si>
  <si>
    <t xml:space="preserve">JANELA EM ALUMINIO NATURAL DE CORRER 2 FOLHAS DE VIDRO FERRAGENS. (M.O.FAB. INC.MAT.)
</t>
  </si>
  <si>
    <t>GRADE PROTECAO TIPO TIJOLINHO GP-1/GP-2</t>
  </si>
  <si>
    <t>Instalação de janelas de alumínio nas salas 01 e 02 onde ocorreu a divisão de salas através de parede drywall</t>
  </si>
  <si>
    <t>Instalação de grade na janela de alumínio nas salas 01 e 02 onde ocorreu a divisão de salas através de parede drywall</t>
  </si>
  <si>
    <r>
      <rPr>
        <sz val="10"/>
        <rFont val="Arial"/>
        <family val="2"/>
      </rPr>
      <t>Quantidade prevista (vide projeto) = 2un</t>
    </r>
    <r>
      <rPr>
        <b/>
        <sz val="10"/>
        <rFont val="Arial"/>
        <family val="2"/>
      </rPr>
      <t xml:space="preserve">
</t>
    </r>
    <r>
      <rPr>
        <sz val="10"/>
        <rFont val="Arial"/>
        <family val="2"/>
      </rPr>
      <t xml:space="preserve">Área da esquadria de alumínio = comprimento x altura x quantidade
Área da esquadria de alumínio = 1,50m x 1,20m x 2un
</t>
    </r>
    <r>
      <rPr>
        <b/>
        <sz val="10"/>
        <rFont val="Arial"/>
        <family val="2"/>
      </rPr>
      <t>Área da esquadria de alumínio = 3,60m²</t>
    </r>
  </si>
  <si>
    <r>
      <rPr>
        <sz val="10"/>
        <rFont val="Arial"/>
        <family val="2"/>
      </rPr>
      <t>Quantidade prevista (vide projeto) = 2un</t>
    </r>
    <r>
      <rPr>
        <b/>
        <sz val="10"/>
        <rFont val="Arial"/>
        <family val="2"/>
      </rPr>
      <t xml:space="preserve">
</t>
    </r>
    <r>
      <rPr>
        <sz val="10"/>
        <rFont val="Arial"/>
        <family val="2"/>
      </rPr>
      <t xml:space="preserve">Área de grade em esquadria de alumínio = comprimento x altura x 2un
Área de grade em esquadria de alumínio = 1,50m x 1,20m
</t>
    </r>
    <r>
      <rPr>
        <b/>
        <sz val="10"/>
        <rFont val="Arial"/>
        <family val="2"/>
      </rPr>
      <t>Área de grade em esquadria de alumínio = 3,60m²</t>
    </r>
  </si>
  <si>
    <r>
      <t xml:space="preserve">1) Pintura das portas de grades instaladas nas duas extremidades da circulação 03 da edificação
Área de pintura = largura x altura x 2 lados
Área de pintura = 2un P2 x 0,90m x 2,10m x 2 faces
Área de pintura = 7,56m²
2) Pintura das esquadrias basculantes J1 da edificação
Área de pintura = largura x altura x 2 lados
Área de pintura = 4un J1 x 0,60m x 0,60m x 2 faces
Área de pintura = 2,88m²
3) Pintura das grades instaladas nas janelas J4 da edificação
Área de pintura = largura x altura x 2 lados
Área de pintura = 16un J4 x 1,50m x 1,20m x 2 faces
Área de pintura = 57,60m²
Área total de pintura = 7,56m² + 2,88m² + 57,60m²
</t>
    </r>
    <r>
      <rPr>
        <b/>
        <sz val="10"/>
        <rFont val="Arial"/>
        <family val="2"/>
      </rPr>
      <t>Área total de pintura = 68,04m²</t>
    </r>
  </si>
  <si>
    <t>VIDRO LISO 6 MM - COLOCADO</t>
  </si>
  <si>
    <r>
      <rPr>
        <sz val="10"/>
        <rFont val="Arial"/>
        <family val="2"/>
      </rPr>
      <t>Quantidade prevista (vide projeto) = 2un</t>
    </r>
    <r>
      <rPr>
        <b/>
        <sz val="10"/>
        <rFont val="Arial"/>
        <family val="2"/>
      </rPr>
      <t xml:space="preserve">
</t>
    </r>
    <r>
      <rPr>
        <sz val="10"/>
        <rFont val="Arial"/>
        <family val="2"/>
      </rPr>
      <t xml:space="preserve">Área De vidro em esquadria de alumínio = comprimento x altura x quantidade
Área de vidro em esquadria de alumínio = 1,50m x 1,20m x 2un
</t>
    </r>
    <r>
      <rPr>
        <b/>
        <sz val="10"/>
        <rFont val="Arial"/>
        <family val="2"/>
      </rPr>
      <t>Área da esquadria de alumínio = 3,60m²</t>
    </r>
  </si>
  <si>
    <t>PORTA DE ALUMÍNIO DE ABRIR PARA VIDRO SEM GUARNIÇÃO, 87X210CM, FIXAÇÃO AS COM PARAFUSOS, INCLUSIVE VIDROS - FORNECIMENTO E INSTALAÇÃO. AF_12/2019</t>
  </si>
  <si>
    <t>JOGO DE FERRAGENS CROMADAS PARA PORTA DE VIDRO TEMPERADO, UMA FOLHA COMPOSTO DE DOBRADICAS SUPERIOR E INFERIOR, TRINCO,  FECHADURA, CONTRA FECHADURA COM CAPUCHINHO SEM MOLA E PUXADOR. AF_01/2021</t>
  </si>
  <si>
    <t>Instalação de porta de vidro na sala 02 onde ocorreu a divisão de salas através de parede drywall</t>
  </si>
  <si>
    <t>Instalação de jogo de ferragens na porta de vidro na sala 02 onde ocorreu a divisão de salas através de parede drywall</t>
  </si>
  <si>
    <r>
      <rPr>
        <sz val="10"/>
        <rFont val="Arial"/>
        <family val="2"/>
      </rPr>
      <t xml:space="preserve">Quantidade prevista (vide projeto) = quantidade de portas
</t>
    </r>
    <r>
      <rPr>
        <b/>
        <sz val="10"/>
        <rFont val="Arial"/>
        <family val="2"/>
      </rPr>
      <t>Quantidade prevista = 1un</t>
    </r>
  </si>
  <si>
    <r>
      <rPr>
        <sz val="10"/>
        <rFont val="Arial"/>
        <family val="2"/>
      </rPr>
      <t xml:space="preserve">Quantidade prevista (vide projeto) = sala 02
</t>
    </r>
    <r>
      <rPr>
        <b/>
        <sz val="10"/>
        <rFont val="Arial"/>
        <family val="2"/>
      </rPr>
      <t>Quantidade prevista = 1un</t>
    </r>
  </si>
  <si>
    <t>OUTUBRO/2022</t>
  </si>
  <si>
    <t>3.6</t>
  </si>
  <si>
    <t>3.7</t>
  </si>
  <si>
    <t>3.8</t>
  </si>
  <si>
    <t>3.9</t>
  </si>
  <si>
    <t>3.10</t>
  </si>
  <si>
    <t>3.11</t>
  </si>
  <si>
    <t>3.12</t>
  </si>
  <si>
    <t>2 (DOIS) MÊSES</t>
  </si>
</sst>
</file>

<file path=xl/styles.xml><?xml version="1.0" encoding="utf-8"?>
<styleSheet xmlns="http://schemas.openxmlformats.org/spreadsheetml/2006/main">
  <numFmts count="5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_(* #,##0.000_);_(* \(#,##0.000\);_(* &quot;-&quot;??_);_(@_)"/>
    <numFmt numFmtId="185" formatCode="_(* #,##0.0000_);_(* \(#,##0.0000\);_(* &quot;-&quot;??_);_(@_)"/>
    <numFmt numFmtId="186" formatCode="_(* #,##0.0_);_(* \(#,##0.0\);_(* &quot;-&quot;??_);_(@_)"/>
    <numFmt numFmtId="187" formatCode="#,##0.00_ ;\-#,##0.00\ "/>
    <numFmt numFmtId="188" formatCode="0.0%"/>
    <numFmt numFmtId="189" formatCode="&quot;Sim&quot;;&quot;Sim&quot;;&quot;Não&quot;"/>
    <numFmt numFmtId="190" formatCode="&quot;Verdadeiro&quot;;&quot;Verdadeiro&quot;;&quot;Falso&quot;"/>
    <numFmt numFmtId="191" formatCode="&quot;Ativado&quot;;&quot;Ativado&quot;;&quot;Desativado&quot;"/>
    <numFmt numFmtId="192" formatCode="[$€-2]\ #,##0.00_);[Red]\([$€-2]\ #,##0.00\)"/>
    <numFmt numFmtId="193" formatCode="&quot;Ativar&quot;;&quot;Ativar&quot;;&quot;Desativar&quot;"/>
    <numFmt numFmtId="194" formatCode="#,##0.000_);\(#,##0.000\)"/>
    <numFmt numFmtId="195" formatCode="&quot;Yes&quot;;&quot;Yes&quot;;&quot;No&quot;"/>
    <numFmt numFmtId="196" formatCode="&quot;True&quot;;&quot;True&quot;;&quot;False&quot;"/>
    <numFmt numFmtId="197" formatCode="&quot;On&quot;;&quot;On&quot;;&quot;Off&quot;"/>
    <numFmt numFmtId="198" formatCode="0.0"/>
    <numFmt numFmtId="199" formatCode="0.000"/>
    <numFmt numFmtId="200" formatCode="[$-416]dddd\,\ d&quot; de &quot;mmmm&quot; de &quot;yyyy"/>
    <numFmt numFmtId="201" formatCode="[$-416]mmmm\-yy;@"/>
    <numFmt numFmtId="202" formatCode="000000"/>
    <numFmt numFmtId="203" formatCode="_-[$R$-416]\ * #,##0.00_-;\-[$R$-416]\ * #,##0.00_-;_-[$R$-416]\ * &quot;-&quot;??_-;_-@_-"/>
    <numFmt numFmtId="204" formatCode="00000"/>
    <numFmt numFmtId="205" formatCode="mmmm\,\ yyyy;@"/>
    <numFmt numFmtId="206" formatCode="#,##0.000000"/>
    <numFmt numFmtId="207" formatCode="#,##0.0000000"/>
    <numFmt numFmtId="208" formatCode="#,##0.0000"/>
  </numFmts>
  <fonts count="75">
    <font>
      <sz val="10"/>
      <name val="Arial"/>
      <family val="0"/>
    </font>
    <font>
      <b/>
      <sz val="10"/>
      <name val="Arial"/>
      <family val="2"/>
    </font>
    <font>
      <i/>
      <sz val="10"/>
      <name val="Arial"/>
      <family val="2"/>
    </font>
    <font>
      <u val="single"/>
      <sz val="10"/>
      <color indexed="12"/>
      <name val="Arial"/>
      <family val="2"/>
    </font>
    <font>
      <u val="single"/>
      <sz val="10"/>
      <color indexed="36"/>
      <name val="Arial"/>
      <family val="2"/>
    </font>
    <font>
      <b/>
      <i/>
      <sz val="16"/>
      <name val="Arial"/>
      <family val="2"/>
    </font>
    <font>
      <b/>
      <sz val="14"/>
      <name val="Arial"/>
      <family val="2"/>
    </font>
    <font>
      <sz val="10"/>
      <color indexed="8"/>
      <name val="Arial"/>
      <family val="2"/>
    </font>
    <font>
      <b/>
      <sz val="7"/>
      <name val="Arial"/>
      <family val="2"/>
    </font>
    <font>
      <sz val="8"/>
      <color indexed="8"/>
      <name val="Courier"/>
      <family val="3"/>
    </font>
    <font>
      <b/>
      <sz val="8"/>
      <color indexed="9"/>
      <name val="Courier"/>
      <family val="3"/>
    </font>
    <font>
      <b/>
      <sz val="8"/>
      <name val="Courier"/>
      <family val="0"/>
    </font>
    <font>
      <sz val="11"/>
      <color indexed="8"/>
      <name val="Calibri"/>
      <family val="2"/>
    </font>
    <font>
      <b/>
      <sz val="8"/>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9"/>
      <name val="Arial"/>
      <family val="2"/>
    </font>
    <font>
      <b/>
      <sz val="14"/>
      <color indexed="10"/>
      <name val="Arial"/>
      <family val="2"/>
    </font>
    <font>
      <b/>
      <sz val="8"/>
      <color indexed="8"/>
      <name val="Arial"/>
      <family val="2"/>
    </font>
    <font>
      <sz val="8"/>
      <color indexed="8"/>
      <name val="Arial"/>
      <family val="2"/>
    </font>
    <font>
      <sz val="10"/>
      <color indexed="62"/>
      <name val="Arial"/>
      <family val="2"/>
    </font>
    <font>
      <b/>
      <sz val="12"/>
      <color indexed="9"/>
      <name val="Arial"/>
      <family val="2"/>
    </font>
    <font>
      <b/>
      <sz val="16"/>
      <color indexed="9"/>
      <name val="Arial"/>
      <family val="2"/>
    </font>
    <font>
      <b/>
      <sz val="8"/>
      <color indexed="9"/>
      <name val="Arial"/>
      <family val="2"/>
    </font>
    <font>
      <b/>
      <sz val="14"/>
      <color indexed="9"/>
      <name val="Arial"/>
      <family val="2"/>
    </font>
    <font>
      <b/>
      <sz val="11"/>
      <color indexed="9"/>
      <name val="Arial"/>
      <family val="2"/>
    </font>
    <font>
      <b/>
      <sz val="8"/>
      <color indexed="8"/>
      <name val="Calibri"/>
      <family val="2"/>
    </font>
    <font>
      <b/>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0"/>
      <name val="Arial"/>
      <family val="2"/>
    </font>
    <font>
      <b/>
      <sz val="14"/>
      <color rgb="FFFF0000"/>
      <name val="Arial"/>
      <family val="2"/>
    </font>
    <font>
      <b/>
      <sz val="8"/>
      <color rgb="FF000000"/>
      <name val="Arial"/>
      <family val="2"/>
    </font>
    <font>
      <sz val="8"/>
      <color rgb="FF000000"/>
      <name val="Arial"/>
      <family val="2"/>
    </font>
    <font>
      <sz val="10"/>
      <color theme="3" tint="0.39998000860214233"/>
      <name val="Arial"/>
      <family val="2"/>
    </font>
    <font>
      <b/>
      <sz val="12"/>
      <color theme="0"/>
      <name val="Arial"/>
      <family val="2"/>
    </font>
    <font>
      <sz val="8"/>
      <color theme="1"/>
      <name val="Arial"/>
      <family val="2"/>
    </font>
    <font>
      <b/>
      <sz val="8"/>
      <color theme="0"/>
      <name val="Arial"/>
      <family val="2"/>
    </font>
    <font>
      <b/>
      <sz val="16"/>
      <color theme="0"/>
      <name val="Arial"/>
      <family val="2"/>
    </font>
    <font>
      <b/>
      <sz val="14"/>
      <color theme="0"/>
      <name val="Arial"/>
      <family val="2"/>
    </font>
    <font>
      <b/>
      <sz val="11"/>
      <color theme="0"/>
      <name val="Arial"/>
      <family val="2"/>
    </font>
    <font>
      <b/>
      <sz val="8"/>
      <color rgb="FFFFFFFF"/>
      <name val="Arial"/>
      <family val="2"/>
    </font>
    <font>
      <b/>
      <sz val="8"/>
      <color rgb="FFFF0000"/>
      <name val="Arial"/>
      <family val="2"/>
    </font>
    <font>
      <b/>
      <sz val="8"/>
      <color rgb="FF0000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
      <patternFill patternType="solid">
        <fgColor rgb="FF0070C0"/>
        <bgColor indexed="64"/>
      </patternFill>
    </fill>
    <fill>
      <patternFill patternType="solid">
        <fgColor theme="0"/>
        <bgColor indexed="64"/>
      </patternFill>
    </fill>
    <fill>
      <patternFill patternType="solid">
        <fgColor indexed="9"/>
        <bgColor indexed="64"/>
      </patternFill>
    </fill>
    <fill>
      <patternFill patternType="solid">
        <fgColor rgb="FF0070C0"/>
        <bgColor indexed="64"/>
      </patternFill>
    </fill>
    <fill>
      <patternFill patternType="solid">
        <fgColor rgb="FFD9D9D9"/>
        <bgColor indexed="64"/>
      </patternFill>
    </fill>
    <fill>
      <patternFill patternType="solid">
        <fgColor rgb="FFBFBFBF"/>
        <bgColor indexed="64"/>
      </patternFill>
    </fill>
    <fill>
      <patternFill patternType="solid">
        <fgColor rgb="FF0070C0"/>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color indexed="63"/>
      </bottom>
    </border>
    <border>
      <left style="thin"/>
      <right style="medium"/>
      <top style="thin"/>
      <bottom style="thin"/>
    </border>
    <border>
      <left style="medium"/>
      <right style="thin"/>
      <top style="thin"/>
      <bottom style="thin"/>
    </border>
    <border>
      <left style="thin"/>
      <right style="thin"/>
      <top style="medium"/>
      <bottom>
        <color indexed="63"/>
      </bottom>
    </border>
    <border>
      <left style="thin"/>
      <right>
        <color indexed="63"/>
      </right>
      <top style="medium"/>
      <bottom>
        <color indexed="63"/>
      </bottom>
    </border>
    <border>
      <left style="thin"/>
      <right>
        <color indexed="63"/>
      </right>
      <top style="thin"/>
      <bottom style="thin"/>
    </border>
    <border>
      <left style="medium"/>
      <right style="medium"/>
      <top style="medium"/>
      <bottom style="thin"/>
    </border>
    <border>
      <left style="medium"/>
      <right style="medium"/>
      <top style="thin"/>
      <bottom style="thin"/>
    </border>
    <border>
      <left>
        <color indexed="63"/>
      </left>
      <right>
        <color indexed="63"/>
      </right>
      <top style="thin"/>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right/>
      <top style="thin"/>
      <bottom/>
    </border>
    <border>
      <left style="medium"/>
      <right style="medium"/>
      <top style="medium"/>
      <bottom>
        <color indexed="63"/>
      </bottom>
    </border>
    <border>
      <left style="medium"/>
      <right>
        <color indexed="63"/>
      </right>
      <top style="medium"/>
      <bottom style="thin"/>
    </border>
    <border>
      <left style="medium"/>
      <right/>
      <top style="thin"/>
      <bottom style="thin"/>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medium"/>
      <top>
        <color indexed="63"/>
      </top>
      <bottom style="medium"/>
    </border>
    <border>
      <left style="medium"/>
      <right/>
      <top style="thin"/>
      <bottom style="medium"/>
    </border>
    <border>
      <left style="thin"/>
      <right style="thin"/>
      <top style="thin"/>
      <bottom style="medium"/>
    </border>
    <border>
      <left style="thin"/>
      <right/>
      <top style="thin"/>
      <bottom style="medium"/>
    </border>
    <border>
      <left style="medium"/>
      <right style="thin"/>
      <top style="thin"/>
      <bottom style="medium"/>
    </border>
    <border>
      <left>
        <color indexed="63"/>
      </left>
      <right style="medium"/>
      <top style="thin"/>
      <bottom style="medium"/>
    </border>
    <border>
      <left style="thin"/>
      <right>
        <color indexed="63"/>
      </right>
      <top style="medium"/>
      <bottom style="thin"/>
    </border>
    <border>
      <left style="thin"/>
      <right style="medium"/>
      <top style="medium"/>
      <bottom style="thin"/>
    </border>
    <border>
      <left style="thin"/>
      <right style="medium"/>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thin"/>
      <right style="medium"/>
      <top style="medium"/>
      <bottom style="medium"/>
    </border>
    <border>
      <left style="medium"/>
      <right style="medium"/>
      <top style="thin"/>
      <bottom style="mediu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color indexed="63"/>
      </right>
      <top style="medium"/>
      <bottom>
        <color indexed="63"/>
      </bottom>
    </border>
    <border>
      <left style="medium"/>
      <right style="thin"/>
      <top style="medium"/>
      <bottom style="thin"/>
    </border>
    <border>
      <left>
        <color indexed="63"/>
      </left>
      <right style="thin"/>
      <top style="thin"/>
      <bottom style="thin"/>
    </border>
    <border>
      <left style="medium"/>
      <right style="thin"/>
      <top>
        <color indexed="63"/>
      </top>
      <bottom style="thin"/>
    </border>
    <border>
      <left style="medium"/>
      <right style="thin"/>
      <top style="medium"/>
      <bottom style="medium"/>
    </border>
    <border>
      <left style="medium"/>
      <right style="thin"/>
      <top style="medium"/>
      <bottom>
        <color indexed="63"/>
      </bottom>
    </border>
    <border>
      <left style="medium"/>
      <right style="medium"/>
      <top>
        <color indexed="63"/>
      </top>
      <bottom style="medium"/>
    </border>
    <border>
      <left style="medium"/>
      <right style="medium"/>
      <top style="medium"/>
      <bottom style="medium"/>
    </border>
    <border>
      <left style="thin"/>
      <right style="medium"/>
      <top>
        <color indexed="63"/>
      </top>
      <bottom style="medium"/>
    </border>
    <border>
      <left style="thin"/>
      <right style="medium"/>
      <top style="thin"/>
      <bottom style="medium"/>
    </border>
    <border>
      <left style="thin"/>
      <right style="medium"/>
      <top>
        <color indexed="63"/>
      </top>
      <bottom style="thin"/>
    </border>
    <border>
      <left style="thin"/>
      <right style="thin"/>
      <top style="thin"/>
      <bottom>
        <color indexed="63"/>
      </bottom>
    </border>
    <border>
      <left>
        <color indexed="63"/>
      </left>
      <right>
        <color indexed="63"/>
      </right>
      <top style="medium"/>
      <bottom>
        <color indexed="63"/>
      </bottom>
    </border>
    <border>
      <left/>
      <right/>
      <top style="thin"/>
      <bottom style="medium"/>
    </border>
    <border>
      <left style="medium"/>
      <right style="thin"/>
      <top style="thin"/>
      <bottom>
        <color indexed="63"/>
      </bottom>
    </border>
    <border>
      <left style="thin"/>
      <right style="medium"/>
      <top style="thin"/>
      <bottom>
        <color indexed="63"/>
      </bottom>
    </border>
    <border>
      <left/>
      <right/>
      <top/>
      <bottom style="mediu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medium"/>
    </border>
    <border>
      <left>
        <color indexed="63"/>
      </left>
      <right style="thin"/>
      <top style="medium"/>
      <bottom>
        <color indexed="63"/>
      </bottom>
    </border>
    <border>
      <left>
        <color indexed="63"/>
      </left>
      <right style="thin"/>
      <top style="thin"/>
      <bottom style="medium"/>
    </border>
    <border>
      <left>
        <color indexed="63"/>
      </left>
      <right style="thin"/>
      <top style="medium"/>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thin"/>
    </border>
    <border>
      <left/>
      <right style="medium"/>
      <top style="medium"/>
      <bottom style="thin"/>
    </border>
    <border>
      <left>
        <color indexed="63"/>
      </left>
      <right style="medium"/>
      <top>
        <color indexed="63"/>
      </top>
      <bottom style="thin"/>
    </border>
    <border>
      <left>
        <color indexed="63"/>
      </left>
      <right style="medium"/>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21" borderId="2" applyNumberFormat="0" applyAlignment="0" applyProtection="0"/>
    <xf numFmtId="0" fontId="48" fillId="0" borderId="3" applyNumberFormat="0" applyFill="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9" fillId="28" borderId="1" applyNumberFormat="0" applyAlignment="0" applyProtection="0"/>
    <xf numFmtId="0" fontId="12" fillId="0" borderId="0">
      <alignment/>
      <protection/>
    </xf>
    <xf numFmtId="0" fontId="3"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2" fillId="0" borderId="0">
      <alignment/>
      <protection/>
    </xf>
    <xf numFmtId="0" fontId="52" fillId="0" borderId="0">
      <alignment/>
      <protection/>
    </xf>
    <xf numFmtId="0" fontId="0" fillId="31" borderId="4" applyNumberFormat="0" applyFont="0" applyAlignment="0" applyProtection="0"/>
    <xf numFmtId="9" fontId="0" fillId="0" borderId="0" applyFont="0" applyFill="0" applyBorder="0" applyAlignment="0" applyProtection="0"/>
    <xf numFmtId="0" fontId="53" fillId="20" borderId="5" applyNumberFormat="0" applyAlignment="0" applyProtection="0"/>
    <xf numFmtId="175"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cellStyleXfs>
  <cellXfs count="536">
    <xf numFmtId="0" fontId="0" fillId="0" borderId="0" xfId="0" applyAlignment="1">
      <alignment/>
    </xf>
    <xf numFmtId="0" fontId="1" fillId="0" borderId="0" xfId="0" applyFont="1" applyAlignment="1">
      <alignment/>
    </xf>
    <xf numFmtId="0" fontId="0" fillId="0" borderId="10" xfId="0" applyBorder="1" applyAlignment="1">
      <alignment/>
    </xf>
    <xf numFmtId="0" fontId="1" fillId="0" borderId="10" xfId="0" applyFont="1" applyBorder="1" applyAlignment="1">
      <alignment/>
    </xf>
    <xf numFmtId="0" fontId="1" fillId="0" borderId="10" xfId="0" applyFont="1" applyBorder="1" applyAlignment="1">
      <alignment horizontal="center"/>
    </xf>
    <xf numFmtId="0" fontId="2" fillId="0" borderId="10" xfId="0" applyFont="1" applyBorder="1" applyAlignment="1">
      <alignment/>
    </xf>
    <xf numFmtId="0" fontId="0" fillId="0" borderId="10" xfId="0" applyBorder="1" applyAlignment="1">
      <alignment horizontal="center"/>
    </xf>
    <xf numFmtId="0" fontId="2" fillId="0" borderId="0" xfId="0" applyFont="1" applyAlignment="1">
      <alignment/>
    </xf>
    <xf numFmtId="177" fontId="0" fillId="0" borderId="10" xfId="68" applyFont="1" applyBorder="1" applyAlignment="1">
      <alignment/>
    </xf>
    <xf numFmtId="0" fontId="0" fillId="0" borderId="0" xfId="0" applyAlignment="1">
      <alignment horizontal="center"/>
    </xf>
    <xf numFmtId="0" fontId="0" fillId="0" borderId="0" xfId="0" applyBorder="1" applyAlignment="1">
      <alignment/>
    </xf>
    <xf numFmtId="0" fontId="0" fillId="0" borderId="0" xfId="0" applyFont="1" applyAlignment="1">
      <alignment/>
    </xf>
    <xf numFmtId="0" fontId="0" fillId="0" borderId="0" xfId="0" applyFont="1" applyBorder="1" applyAlignment="1">
      <alignment/>
    </xf>
    <xf numFmtId="0" fontId="0" fillId="0" borderId="0" xfId="0"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177" fontId="0" fillId="32" borderId="0" xfId="68" applyFont="1" applyFill="1" applyBorder="1" applyAlignment="1">
      <alignment/>
    </xf>
    <xf numFmtId="177" fontId="0" fillId="32" borderId="0" xfId="68" applyFont="1" applyFill="1" applyAlignment="1">
      <alignment/>
    </xf>
    <xf numFmtId="177" fontId="0" fillId="0" borderId="11" xfId="68" applyFont="1" applyBorder="1" applyAlignment="1">
      <alignment vertical="center"/>
    </xf>
    <xf numFmtId="43" fontId="0" fillId="0" borderId="0" xfId="0" applyNumberFormat="1" applyAlignment="1">
      <alignment/>
    </xf>
    <xf numFmtId="0" fontId="0" fillId="32" borderId="0" xfId="0" applyFill="1" applyAlignment="1">
      <alignment/>
    </xf>
    <xf numFmtId="0" fontId="1" fillId="32" borderId="0" xfId="0" applyFont="1" applyFill="1" applyBorder="1" applyAlignment="1">
      <alignment/>
    </xf>
    <xf numFmtId="0" fontId="0" fillId="32" borderId="0" xfId="0" applyFill="1" applyBorder="1" applyAlignment="1">
      <alignment/>
    </xf>
    <xf numFmtId="177" fontId="0" fillId="0" borderId="12" xfId="68" applyFont="1" applyFill="1" applyBorder="1" applyAlignment="1">
      <alignment vertical="top"/>
    </xf>
    <xf numFmtId="4" fontId="0" fillId="0" borderId="13" xfId="68" applyNumberFormat="1" applyFont="1" applyFill="1" applyBorder="1" applyAlignment="1">
      <alignment vertical="top"/>
    </xf>
    <xf numFmtId="0" fontId="1" fillId="0" borderId="14" xfId="0" applyFont="1" applyBorder="1" applyAlignment="1">
      <alignment horizontal="center" vertical="center"/>
    </xf>
    <xf numFmtId="0" fontId="0" fillId="0" borderId="10" xfId="0" applyFont="1" applyFill="1" applyBorder="1" applyAlignment="1">
      <alignment horizontal="center" vertical="top"/>
    </xf>
    <xf numFmtId="0" fontId="0" fillId="0" borderId="0" xfId="0" applyFill="1" applyAlignment="1">
      <alignment/>
    </xf>
    <xf numFmtId="0" fontId="2" fillId="0" borderId="15" xfId="0" applyFont="1" applyBorder="1" applyAlignment="1">
      <alignment horizontal="center" vertical="center"/>
    </xf>
    <xf numFmtId="0" fontId="2" fillId="0" borderId="16" xfId="0" applyFont="1" applyFill="1" applyBorder="1" applyAlignment="1">
      <alignment horizontal="center" vertical="top" wrapText="1"/>
    </xf>
    <xf numFmtId="177" fontId="0" fillId="0" borderId="16" xfId="68" applyFont="1" applyFill="1" applyBorder="1" applyAlignment="1">
      <alignment vertical="top"/>
    </xf>
    <xf numFmtId="0" fontId="0" fillId="0" borderId="13" xfId="0" applyFont="1" applyFill="1" applyBorder="1" applyAlignment="1">
      <alignment horizontal="center" vertical="top"/>
    </xf>
    <xf numFmtId="202" fontId="1" fillId="33" borderId="17" xfId="0" applyNumberFormat="1" applyFont="1" applyFill="1" applyBorder="1" applyAlignment="1">
      <alignment vertical="top"/>
    </xf>
    <xf numFmtId="202" fontId="1" fillId="33" borderId="18" xfId="0" applyNumberFormat="1" applyFont="1" applyFill="1" applyBorder="1" applyAlignment="1">
      <alignment vertical="top"/>
    </xf>
    <xf numFmtId="49" fontId="0" fillId="33" borderId="19" xfId="0" applyNumberFormat="1" applyFont="1" applyFill="1" applyBorder="1" applyAlignment="1">
      <alignment vertical="top" wrapText="1"/>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203" fontId="1" fillId="33" borderId="20" xfId="0" applyNumberFormat="1" applyFont="1" applyFill="1" applyBorder="1" applyAlignment="1">
      <alignment horizontal="right" vertical="top"/>
    </xf>
    <xf numFmtId="0" fontId="0" fillId="0" borderId="22" xfId="0" applyFont="1" applyFill="1" applyBorder="1" applyAlignment="1">
      <alignment horizontal="center" vertical="top"/>
    </xf>
    <xf numFmtId="203" fontId="1" fillId="33" borderId="22" xfId="0" applyNumberFormat="1" applyFont="1" applyFill="1" applyBorder="1" applyAlignment="1">
      <alignment horizontal="right" vertical="top"/>
    </xf>
    <xf numFmtId="203" fontId="1" fillId="33" borderId="21" xfId="0" applyNumberFormat="1" applyFont="1" applyFill="1" applyBorder="1" applyAlignment="1">
      <alignment horizontal="right" vertical="top"/>
    </xf>
    <xf numFmtId="0" fontId="1" fillId="0" borderId="22" xfId="0" applyFont="1" applyBorder="1" applyAlignment="1">
      <alignment vertical="top" wrapText="1"/>
    </xf>
    <xf numFmtId="0" fontId="0" fillId="0" borderId="23" xfId="0" applyFont="1" applyBorder="1" applyAlignment="1">
      <alignment vertical="top"/>
    </xf>
    <xf numFmtId="0" fontId="0" fillId="0" borderId="24" xfId="0" applyFont="1" applyFill="1" applyBorder="1" applyAlignment="1">
      <alignment horizontal="justify" vertical="top" wrapText="1"/>
    </xf>
    <xf numFmtId="0" fontId="0" fillId="0" borderId="21" xfId="0" applyFont="1" applyFill="1" applyBorder="1" applyAlignment="1">
      <alignment horizontal="justify" vertical="top" wrapText="1"/>
    </xf>
    <xf numFmtId="9" fontId="0" fillId="0" borderId="21" xfId="57" applyFont="1" applyBorder="1" applyAlignment="1">
      <alignment horizontal="left" vertical="top"/>
    </xf>
    <xf numFmtId="9" fontId="0" fillId="0" borderId="20" xfId="57" applyFont="1" applyBorder="1" applyAlignment="1">
      <alignment horizontal="left" vertical="top"/>
    </xf>
    <xf numFmtId="202" fontId="1" fillId="33" borderId="25" xfId="0" applyNumberFormat="1" applyFont="1" applyFill="1" applyBorder="1" applyAlignment="1">
      <alignment vertical="top"/>
    </xf>
    <xf numFmtId="0" fontId="1" fillId="0" borderId="26" xfId="0" applyFont="1" applyBorder="1" applyAlignment="1">
      <alignment vertical="top" wrapText="1"/>
    </xf>
    <xf numFmtId="0" fontId="1" fillId="0" borderId="27" xfId="0" applyFont="1" applyFill="1" applyBorder="1" applyAlignment="1">
      <alignment horizontal="center" vertical="top"/>
    </xf>
    <xf numFmtId="0" fontId="0" fillId="0" borderId="28" xfId="0" applyFont="1" applyFill="1" applyBorder="1" applyAlignment="1">
      <alignment horizontal="center" vertical="top"/>
    </xf>
    <xf numFmtId="0" fontId="2" fillId="0" borderId="29" xfId="0" applyFont="1" applyFill="1" applyBorder="1" applyAlignment="1">
      <alignment horizontal="center" vertical="top"/>
    </xf>
    <xf numFmtId="4" fontId="0" fillId="0" borderId="30" xfId="68" applyNumberFormat="1" applyFont="1" applyFill="1" applyBorder="1" applyAlignment="1">
      <alignment vertical="top"/>
    </xf>
    <xf numFmtId="177" fontId="1" fillId="0" borderId="31" xfId="68" applyFont="1" applyFill="1" applyBorder="1" applyAlignment="1">
      <alignment vertical="top"/>
    </xf>
    <xf numFmtId="0" fontId="1" fillId="0" borderId="32" xfId="0" applyFont="1" applyFill="1" applyBorder="1" applyAlignment="1">
      <alignment horizontal="center" vertical="top"/>
    </xf>
    <xf numFmtId="0" fontId="0" fillId="0" borderId="33" xfId="0" applyFont="1" applyFill="1" applyBorder="1" applyAlignment="1">
      <alignment horizontal="center" vertical="top"/>
    </xf>
    <xf numFmtId="0" fontId="2" fillId="0" borderId="34" xfId="0" applyFont="1" applyFill="1" applyBorder="1" applyAlignment="1">
      <alignment horizontal="center" vertical="top"/>
    </xf>
    <xf numFmtId="4" fontId="0" fillId="0" borderId="35" xfId="68" applyNumberFormat="1" applyFont="1" applyFill="1" applyBorder="1" applyAlignment="1">
      <alignment vertical="top"/>
    </xf>
    <xf numFmtId="177" fontId="1" fillId="0" borderId="36" xfId="68" applyFont="1" applyFill="1" applyBorder="1" applyAlignment="1">
      <alignment vertical="top"/>
    </xf>
    <xf numFmtId="0" fontId="0" fillId="0" borderId="32" xfId="0" applyFont="1" applyFill="1" applyBorder="1" applyAlignment="1">
      <alignment horizontal="center" vertical="top"/>
    </xf>
    <xf numFmtId="0" fontId="2" fillId="0" borderId="37" xfId="0" applyFont="1" applyFill="1" applyBorder="1" applyAlignment="1">
      <alignment horizontal="center" vertical="center"/>
    </xf>
    <xf numFmtId="177" fontId="0" fillId="0" borderId="37" xfId="68" applyFont="1" applyFill="1" applyBorder="1" applyAlignment="1">
      <alignment vertical="center"/>
    </xf>
    <xf numFmtId="177" fontId="0" fillId="0" borderId="38" xfId="68" applyFont="1" applyFill="1" applyBorder="1" applyAlignment="1">
      <alignment vertical="center"/>
    </xf>
    <xf numFmtId="0" fontId="0" fillId="0" borderId="14" xfId="0" applyFont="1" applyFill="1" applyBorder="1" applyAlignment="1">
      <alignment horizontal="center" vertical="center"/>
    </xf>
    <xf numFmtId="0" fontId="2" fillId="0" borderId="15" xfId="0" applyFont="1" applyFill="1" applyBorder="1" applyAlignment="1">
      <alignment horizontal="center" vertical="center"/>
    </xf>
    <xf numFmtId="177" fontId="0" fillId="0" borderId="15" xfId="68" applyFont="1" applyFill="1" applyBorder="1" applyAlignment="1">
      <alignment vertical="center"/>
    </xf>
    <xf numFmtId="177" fontId="1" fillId="0" borderId="39" xfId="68" applyFont="1" applyFill="1" applyBorder="1" applyAlignment="1">
      <alignment vertical="center"/>
    </xf>
    <xf numFmtId="0" fontId="0" fillId="0" borderId="40" xfId="0" applyFont="1" applyFill="1" applyBorder="1" applyAlignment="1">
      <alignment horizontal="center" vertical="center"/>
    </xf>
    <xf numFmtId="177" fontId="1" fillId="0" borderId="38" xfId="68" applyFont="1" applyFill="1" applyBorder="1" applyAlignment="1">
      <alignment vertical="center"/>
    </xf>
    <xf numFmtId="177" fontId="0" fillId="0" borderId="39" xfId="68" applyFont="1" applyFill="1" applyBorder="1" applyAlignment="1">
      <alignment vertical="center"/>
    </xf>
    <xf numFmtId="4" fontId="1" fillId="0" borderId="20" xfId="0" applyNumberFormat="1" applyFont="1" applyFill="1" applyBorder="1" applyAlignment="1">
      <alignment horizontal="right" vertical="top" wrapText="1"/>
    </xf>
    <xf numFmtId="4" fontId="1" fillId="0" borderId="21" xfId="0" applyNumberFormat="1" applyFont="1" applyFill="1" applyBorder="1" applyAlignment="1">
      <alignment horizontal="right" vertical="top" wrapText="1"/>
    </xf>
    <xf numFmtId="4" fontId="1" fillId="0" borderId="22" xfId="57" applyNumberFormat="1" applyFont="1" applyBorder="1" applyAlignment="1">
      <alignment horizontal="right" vertical="top"/>
    </xf>
    <xf numFmtId="4" fontId="1" fillId="0" borderId="21" xfId="57" applyNumberFormat="1" applyFont="1" applyBorder="1" applyAlignment="1">
      <alignment horizontal="right" vertical="top"/>
    </xf>
    <xf numFmtId="4" fontId="1" fillId="0" borderId="20" xfId="57" applyNumberFormat="1" applyFont="1" applyBorder="1" applyAlignment="1">
      <alignment horizontal="right" vertical="top"/>
    </xf>
    <xf numFmtId="0" fontId="1" fillId="0" borderId="41" xfId="0" applyFont="1" applyBorder="1" applyAlignment="1">
      <alignment vertical="top" wrapText="1"/>
    </xf>
    <xf numFmtId="0" fontId="0" fillId="34" borderId="42" xfId="0" applyFont="1" applyFill="1" applyBorder="1" applyAlignment="1">
      <alignment horizontal="center" vertical="top"/>
    </xf>
    <xf numFmtId="0" fontId="2" fillId="34" borderId="43" xfId="0" applyFont="1" applyFill="1" applyBorder="1" applyAlignment="1">
      <alignment horizontal="center" vertical="top"/>
    </xf>
    <xf numFmtId="0" fontId="1" fillId="34" borderId="44" xfId="0" applyFont="1" applyFill="1" applyBorder="1" applyAlignment="1">
      <alignment horizontal="center" vertical="top"/>
    </xf>
    <xf numFmtId="177" fontId="1" fillId="34" borderId="45" xfId="68" applyFont="1" applyFill="1" applyBorder="1" applyAlignment="1">
      <alignment vertical="top"/>
    </xf>
    <xf numFmtId="4" fontId="61" fillId="34" borderId="17" xfId="0" applyNumberFormat="1" applyFont="1" applyFill="1" applyBorder="1" applyAlignment="1">
      <alignment vertical="center"/>
    </xf>
    <xf numFmtId="203" fontId="61" fillId="34" borderId="17" xfId="0" applyNumberFormat="1" applyFont="1" applyFill="1" applyBorder="1" applyAlignment="1">
      <alignment vertical="center"/>
    </xf>
    <xf numFmtId="4" fontId="61" fillId="34" borderId="18" xfId="0" applyNumberFormat="1" applyFont="1" applyFill="1" applyBorder="1" applyAlignment="1">
      <alignment vertical="center"/>
    </xf>
    <xf numFmtId="203" fontId="61" fillId="34" borderId="18" xfId="0" applyNumberFormat="1" applyFont="1" applyFill="1" applyBorder="1" applyAlignment="1">
      <alignment vertical="center"/>
    </xf>
    <xf numFmtId="10" fontId="61" fillId="34" borderId="18" xfId="0" applyNumberFormat="1" applyFont="1" applyFill="1" applyBorder="1" applyAlignment="1">
      <alignment vertical="center"/>
    </xf>
    <xf numFmtId="10" fontId="61" fillId="34" borderId="46" xfId="0" applyNumberFormat="1" applyFont="1" applyFill="1" applyBorder="1" applyAlignment="1">
      <alignment vertical="center"/>
    </xf>
    <xf numFmtId="10" fontId="61" fillId="34" borderId="18" xfId="0" applyNumberFormat="1" applyFont="1" applyFill="1" applyBorder="1" applyAlignment="1">
      <alignment horizontal="center" vertical="center"/>
    </xf>
    <xf numFmtId="10" fontId="61" fillId="34" borderId="27" xfId="0" applyNumberFormat="1" applyFont="1" applyFill="1" applyBorder="1" applyAlignment="1">
      <alignment vertical="center"/>
    </xf>
    <xf numFmtId="10" fontId="61" fillId="34" borderId="46" xfId="0" applyNumberFormat="1" applyFont="1" applyFill="1" applyBorder="1" applyAlignment="1">
      <alignment horizontal="center" vertical="center"/>
    </xf>
    <xf numFmtId="0" fontId="61" fillId="34" borderId="32" xfId="0" applyFont="1" applyFill="1" applyBorder="1" applyAlignment="1">
      <alignment horizontal="center" vertical="center"/>
    </xf>
    <xf numFmtId="177" fontId="0" fillId="0" borderId="47" xfId="68" applyFont="1" applyFill="1" applyBorder="1" applyAlignment="1">
      <alignment horizontal="right" vertical="top"/>
    </xf>
    <xf numFmtId="10" fontId="0" fillId="0" borderId="47" xfId="68" applyNumberFormat="1" applyFont="1" applyFill="1" applyBorder="1" applyAlignment="1">
      <alignment horizontal="right" vertical="top"/>
    </xf>
    <xf numFmtId="177" fontId="0" fillId="0" borderId="41" xfId="68" applyFont="1" applyFill="1" applyBorder="1" applyAlignment="1">
      <alignment horizontal="right" vertical="top"/>
    </xf>
    <xf numFmtId="203" fontId="61" fillId="34" borderId="25" xfId="0" applyNumberFormat="1" applyFont="1" applyFill="1" applyBorder="1" applyAlignment="1">
      <alignment vertical="center"/>
    </xf>
    <xf numFmtId="203" fontId="61" fillId="34" borderId="26" xfId="0" applyNumberFormat="1" applyFont="1" applyFill="1" applyBorder="1" applyAlignment="1">
      <alignment vertical="center"/>
    </xf>
    <xf numFmtId="10" fontId="61" fillId="34" borderId="26" xfId="0" applyNumberFormat="1" applyFont="1" applyFill="1" applyBorder="1" applyAlignment="1">
      <alignment vertical="center"/>
    </xf>
    <xf numFmtId="10" fontId="61" fillId="34" borderId="32" xfId="0" applyNumberFormat="1" applyFont="1" applyFill="1" applyBorder="1" applyAlignment="1">
      <alignment vertical="center"/>
    </xf>
    <xf numFmtId="0" fontId="0" fillId="34" borderId="44" xfId="0" applyFont="1" applyFill="1" applyBorder="1" applyAlignment="1">
      <alignment/>
    </xf>
    <xf numFmtId="0" fontId="0" fillId="34" borderId="48" xfId="0" applyFont="1" applyFill="1" applyBorder="1" applyAlignment="1">
      <alignment vertical="center"/>
    </xf>
    <xf numFmtId="0" fontId="1" fillId="34" borderId="48" xfId="0" applyFont="1" applyFill="1" applyBorder="1" applyAlignment="1">
      <alignment horizontal="justify" vertical="center" wrapText="1"/>
    </xf>
    <xf numFmtId="0" fontId="1" fillId="34" borderId="48" xfId="0" applyNumberFormat="1" applyFont="1" applyFill="1" applyBorder="1" applyAlignment="1">
      <alignment horizontal="justify" vertical="center" wrapText="1"/>
    </xf>
    <xf numFmtId="0" fontId="8" fillId="34" borderId="48" xfId="0" applyFont="1" applyFill="1" applyBorder="1" applyAlignment="1">
      <alignment vertical="center" wrapText="1"/>
    </xf>
    <xf numFmtId="4" fontId="8" fillId="34" borderId="49" xfId="0" applyNumberFormat="1" applyFont="1" applyFill="1" applyBorder="1" applyAlignment="1">
      <alignment vertical="center" wrapText="1"/>
    </xf>
    <xf numFmtId="3" fontId="0" fillId="0" borderId="13" xfId="0" applyNumberFormat="1" applyFont="1" applyFill="1" applyBorder="1" applyAlignment="1">
      <alignment horizontal="center" vertical="top"/>
    </xf>
    <xf numFmtId="0" fontId="0" fillId="0" borderId="10" xfId="0" applyFont="1" applyFill="1" applyBorder="1" applyAlignment="1">
      <alignment horizontal="center" vertical="top" wrapText="1" shrinkToFit="1"/>
    </xf>
    <xf numFmtId="0" fontId="0" fillId="34" borderId="0" xfId="0" applyFill="1" applyAlignment="1">
      <alignment/>
    </xf>
    <xf numFmtId="0" fontId="7" fillId="0" borderId="50" xfId="0" applyFont="1" applyBorder="1" applyAlignment="1">
      <alignment horizontal="left" vertical="top" wrapText="1"/>
    </xf>
    <xf numFmtId="3" fontId="1" fillId="0" borderId="51" xfId="0" applyNumberFormat="1" applyFont="1" applyBorder="1" applyAlignment="1">
      <alignment horizontal="center" vertical="center"/>
    </xf>
    <xf numFmtId="3" fontId="0" fillId="0" borderId="26" xfId="0" applyNumberFormat="1" applyFont="1" applyFill="1" applyBorder="1" applyAlignment="1">
      <alignment horizontal="center" vertical="top"/>
    </xf>
    <xf numFmtId="3" fontId="1" fillId="0" borderId="51" xfId="0" applyNumberFormat="1" applyFont="1" applyFill="1" applyBorder="1" applyAlignment="1">
      <alignment horizontal="center" vertical="center"/>
    </xf>
    <xf numFmtId="3" fontId="1" fillId="0" borderId="52" xfId="0" applyNumberFormat="1" applyFont="1" applyFill="1" applyBorder="1" applyAlignment="1">
      <alignment horizontal="center" vertical="center"/>
    </xf>
    <xf numFmtId="3" fontId="0" fillId="0" borderId="20" xfId="0" applyNumberFormat="1" applyFont="1" applyFill="1" applyBorder="1" applyAlignment="1">
      <alignment horizontal="center" vertical="top"/>
    </xf>
    <xf numFmtId="3" fontId="0" fillId="0" borderId="22" xfId="0" applyNumberFormat="1" applyFont="1" applyFill="1" applyBorder="1" applyAlignment="1">
      <alignment horizontal="center" vertical="top"/>
    </xf>
    <xf numFmtId="0" fontId="0" fillId="0" borderId="13" xfId="0" applyFont="1" applyFill="1" applyBorder="1" applyAlignment="1" quotePrefix="1">
      <alignment horizontal="center" vertical="top"/>
    </xf>
    <xf numFmtId="0" fontId="0" fillId="0" borderId="10" xfId="0" applyFont="1" applyFill="1" applyBorder="1" applyAlignment="1">
      <alignment horizontal="left" vertical="top"/>
    </xf>
    <xf numFmtId="0" fontId="0" fillId="0" borderId="10" xfId="0" applyFont="1" applyFill="1" applyBorder="1" applyAlignment="1">
      <alignment horizontal="left" vertical="top" wrapText="1" shrinkToFit="1"/>
    </xf>
    <xf numFmtId="0" fontId="0" fillId="0" borderId="10" xfId="0" applyFont="1" applyFill="1" applyBorder="1" applyAlignment="1">
      <alignment horizontal="left" vertical="top" wrapText="1"/>
    </xf>
    <xf numFmtId="4" fontId="1" fillId="0" borderId="12" xfId="0" applyNumberFormat="1" applyFont="1" applyFill="1" applyBorder="1" applyAlignment="1">
      <alignment horizontal="right" vertical="top"/>
    </xf>
    <xf numFmtId="0" fontId="0" fillId="0" borderId="10" xfId="0" applyFont="1" applyFill="1" applyBorder="1" applyAlignment="1">
      <alignment vertical="top" wrapText="1" shrinkToFit="1"/>
    </xf>
    <xf numFmtId="0" fontId="0" fillId="0" borderId="53" xfId="0" applyNumberFormat="1" applyFont="1" applyFill="1" applyBorder="1" applyAlignment="1">
      <alignment horizontal="justify" vertical="top" wrapText="1"/>
    </xf>
    <xf numFmtId="3" fontId="0" fillId="0" borderId="54" xfId="0" applyNumberFormat="1" applyFont="1" applyFill="1" applyBorder="1" applyAlignment="1">
      <alignment horizontal="center" vertical="top"/>
    </xf>
    <xf numFmtId="0" fontId="0" fillId="0" borderId="51" xfId="0" applyFont="1" applyBorder="1" applyAlignment="1">
      <alignment horizontal="center" vertical="center"/>
    </xf>
    <xf numFmtId="0" fontId="0" fillId="0" borderId="27" xfId="0" applyFont="1" applyFill="1" applyBorder="1" applyAlignment="1">
      <alignment horizontal="center" vertical="top"/>
    </xf>
    <xf numFmtId="0" fontId="0" fillId="34" borderId="55" xfId="0" applyFont="1" applyFill="1" applyBorder="1" applyAlignment="1">
      <alignment horizontal="center" vertical="top"/>
    </xf>
    <xf numFmtId="0" fontId="0" fillId="0" borderId="56" xfId="0" applyFont="1" applyFill="1" applyBorder="1" applyAlignment="1">
      <alignment horizontal="center" vertical="center"/>
    </xf>
    <xf numFmtId="0" fontId="0" fillId="0" borderId="52" xfId="0" applyFont="1" applyFill="1" applyBorder="1" applyAlignment="1">
      <alignment horizontal="center" vertical="center"/>
    </xf>
    <xf numFmtId="0" fontId="2" fillId="0" borderId="16" xfId="0" applyFont="1" applyFill="1" applyBorder="1" applyAlignment="1">
      <alignment horizontal="center" vertical="top"/>
    </xf>
    <xf numFmtId="0" fontId="1" fillId="0" borderId="24" xfId="0" applyFont="1" applyFill="1" applyBorder="1" applyAlignment="1">
      <alignment horizontal="left" vertical="center" wrapText="1"/>
    </xf>
    <xf numFmtId="0" fontId="0" fillId="0" borderId="18"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34" borderId="58" xfId="0" applyFont="1" applyFill="1" applyBorder="1" applyAlignment="1">
      <alignment horizontal="left" vertical="top" wrapText="1"/>
    </xf>
    <xf numFmtId="0" fontId="1" fillId="0" borderId="17" xfId="0" applyFont="1" applyFill="1" applyBorder="1" applyAlignment="1">
      <alignment horizontal="left" vertical="center" wrapText="1"/>
    </xf>
    <xf numFmtId="0" fontId="1" fillId="0" borderId="46" xfId="0" applyFont="1" applyFill="1" applyBorder="1" applyAlignment="1">
      <alignment horizontal="left" vertical="top" wrapText="1"/>
    </xf>
    <xf numFmtId="0" fontId="61" fillId="34" borderId="59" xfId="0" applyFont="1" applyFill="1" applyBorder="1" applyAlignment="1">
      <alignment horizontal="center" vertical="center"/>
    </xf>
    <xf numFmtId="203" fontId="61" fillId="34" borderId="24" xfId="0" applyNumberFormat="1" applyFont="1" applyFill="1" applyBorder="1" applyAlignment="1">
      <alignment vertical="center"/>
    </xf>
    <xf numFmtId="0" fontId="0" fillId="35" borderId="35" xfId="0" applyFont="1" applyFill="1" applyBorder="1" applyAlignment="1">
      <alignment horizontal="center" vertical="top"/>
    </xf>
    <xf numFmtId="0" fontId="0" fillId="35" borderId="33" xfId="0" applyFont="1" applyFill="1" applyBorder="1" applyAlignment="1">
      <alignment horizontal="center" vertical="top"/>
    </xf>
    <xf numFmtId="0" fontId="0" fillId="35" borderId="33" xfId="0" applyFont="1" applyFill="1" applyBorder="1" applyAlignment="1">
      <alignment horizontal="center" vertical="top" wrapText="1"/>
    </xf>
    <xf numFmtId="0" fontId="0" fillId="35" borderId="33" xfId="0" applyFont="1" applyFill="1" applyBorder="1" applyAlignment="1">
      <alignment horizontal="left" vertical="top" wrapText="1"/>
    </xf>
    <xf numFmtId="0" fontId="1" fillId="35" borderId="10" xfId="0" applyNumberFormat="1" applyFont="1" applyFill="1" applyBorder="1" applyAlignment="1">
      <alignment horizontal="justify" vertical="top" wrapText="1" shrinkToFit="1"/>
    </xf>
    <xf numFmtId="0" fontId="0" fillId="35" borderId="10" xfId="0" applyFont="1" applyFill="1" applyBorder="1" applyAlignment="1">
      <alignment horizontal="center" vertical="top" wrapText="1"/>
    </xf>
    <xf numFmtId="0" fontId="0" fillId="0" borderId="0" xfId="0" applyFont="1" applyFill="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177" fontId="0" fillId="0" borderId="0" xfId="68" applyFont="1" applyFill="1" applyBorder="1" applyAlignment="1">
      <alignment/>
    </xf>
    <xf numFmtId="0" fontId="0" fillId="0" borderId="0" xfId="0" applyFont="1" applyFill="1" applyBorder="1" applyAlignment="1">
      <alignment/>
    </xf>
    <xf numFmtId="0" fontId="62" fillId="0" borderId="0" xfId="0" applyFont="1" applyFill="1" applyBorder="1" applyAlignment="1">
      <alignment/>
    </xf>
    <xf numFmtId="0" fontId="61" fillId="34" borderId="44" xfId="0" applyFont="1" applyFill="1" applyBorder="1" applyAlignment="1">
      <alignment horizontal="center" vertical="center"/>
    </xf>
    <xf numFmtId="0" fontId="61" fillId="34" borderId="42" xfId="0" applyFont="1" applyFill="1" applyBorder="1" applyAlignment="1">
      <alignment horizontal="center" vertical="center"/>
    </xf>
    <xf numFmtId="0" fontId="61" fillId="34" borderId="42" xfId="0" applyNumberFormat="1" applyFont="1" applyFill="1" applyBorder="1" applyAlignment="1">
      <alignment horizontal="center" vertical="center"/>
    </xf>
    <xf numFmtId="4" fontId="61" fillId="34" borderId="45" xfId="68" applyNumberFormat="1" applyFont="1" applyFill="1" applyBorder="1" applyAlignment="1">
      <alignment horizontal="center" vertical="center"/>
    </xf>
    <xf numFmtId="0" fontId="0" fillId="35" borderId="33" xfId="0" applyNumberFormat="1" applyFont="1" applyFill="1" applyBorder="1" applyAlignment="1">
      <alignment horizontal="left" vertical="top" wrapText="1" shrinkToFit="1"/>
    </xf>
    <xf numFmtId="0" fontId="9" fillId="36" borderId="10" xfId="55" applyFont="1" applyFill="1" applyBorder="1" applyAlignment="1">
      <alignment horizontal="left" vertical="top" wrapText="1"/>
      <protection/>
    </xf>
    <xf numFmtId="0" fontId="9" fillId="36" borderId="10" xfId="55" applyFont="1" applyFill="1" applyBorder="1" applyAlignment="1">
      <alignment horizontal="center" vertical="top" wrapText="1"/>
      <protection/>
    </xf>
    <xf numFmtId="0" fontId="9" fillId="36" borderId="13" xfId="55" applyFont="1" applyFill="1" applyBorder="1" applyAlignment="1">
      <alignment horizontal="center" vertical="top" wrapText="1"/>
      <protection/>
    </xf>
    <xf numFmtId="203" fontId="0" fillId="0" borderId="12" xfId="0" applyNumberFormat="1" applyBorder="1" applyAlignment="1">
      <alignment horizontal="center" vertical="top" wrapText="1"/>
    </xf>
    <xf numFmtId="0" fontId="9" fillId="36" borderId="35" xfId="55" applyFont="1" applyFill="1" applyBorder="1" applyAlignment="1">
      <alignment horizontal="center" vertical="top" wrapText="1"/>
      <protection/>
    </xf>
    <xf numFmtId="0" fontId="9" fillId="36" borderId="33" xfId="55" applyFont="1" applyFill="1" applyBorder="1" applyAlignment="1">
      <alignment horizontal="center" vertical="top" wrapText="1"/>
      <protection/>
    </xf>
    <xf numFmtId="0" fontId="9" fillId="36" borderId="33" xfId="55" applyFont="1" applyFill="1" applyBorder="1" applyAlignment="1">
      <alignment horizontal="left" vertical="top" wrapText="1"/>
      <protection/>
    </xf>
    <xf numFmtId="203" fontId="0" fillId="0" borderId="60" xfId="0" applyNumberFormat="1" applyBorder="1" applyAlignment="1">
      <alignment horizontal="center" vertical="top" wrapText="1"/>
    </xf>
    <xf numFmtId="4" fontId="11" fillId="0" borderId="61" xfId="55" applyNumberFormat="1" applyFont="1" applyFill="1" applyBorder="1" applyAlignment="1">
      <alignment horizontal="right" vertical="top" wrapText="1"/>
      <protection/>
    </xf>
    <xf numFmtId="0" fontId="0" fillId="0" borderId="62" xfId="0" applyFont="1" applyFill="1" applyBorder="1" applyAlignment="1">
      <alignment horizontal="center" vertical="top"/>
    </xf>
    <xf numFmtId="0" fontId="10" fillId="37" borderId="55" xfId="55" applyFont="1" applyFill="1" applyBorder="1" applyAlignment="1">
      <alignment horizontal="center" vertical="center" wrapText="1"/>
      <protection/>
    </xf>
    <xf numFmtId="0" fontId="10" fillId="37" borderId="42" xfId="55" applyFont="1" applyFill="1" applyBorder="1" applyAlignment="1">
      <alignment horizontal="center" vertical="center" wrapText="1"/>
      <protection/>
    </xf>
    <xf numFmtId="2" fontId="10" fillId="37" borderId="42" xfId="55" applyNumberFormat="1" applyFont="1" applyFill="1" applyBorder="1" applyAlignment="1">
      <alignment horizontal="center" vertical="center" wrapText="1"/>
      <protection/>
    </xf>
    <xf numFmtId="4" fontId="10" fillId="37" borderId="42" xfId="55" applyNumberFormat="1" applyFont="1" applyFill="1" applyBorder="1" applyAlignment="1">
      <alignment horizontal="center" vertical="center" wrapText="1"/>
      <protection/>
    </xf>
    <xf numFmtId="4" fontId="10" fillId="37" borderId="45" xfId="55" applyNumberFormat="1" applyFont="1" applyFill="1" applyBorder="1" applyAlignment="1">
      <alignment horizontal="center" vertical="center" wrapText="1"/>
      <protection/>
    </xf>
    <xf numFmtId="0" fontId="61" fillId="34" borderId="29" xfId="0" applyFont="1" applyFill="1" applyBorder="1" applyAlignment="1">
      <alignment horizontal="center" vertical="center"/>
    </xf>
    <xf numFmtId="177" fontId="0" fillId="0" borderId="63" xfId="68" applyFont="1" applyBorder="1" applyAlignment="1">
      <alignment vertical="center"/>
    </xf>
    <xf numFmtId="177" fontId="1" fillId="34" borderId="43" xfId="68" applyFont="1" applyFill="1" applyBorder="1" applyAlignment="1">
      <alignment vertical="top"/>
    </xf>
    <xf numFmtId="177" fontId="1" fillId="0" borderId="15" xfId="68" applyFont="1" applyFill="1" applyBorder="1" applyAlignment="1">
      <alignment vertical="center"/>
    </xf>
    <xf numFmtId="177" fontId="1" fillId="0" borderId="37" xfId="68" applyFont="1" applyFill="1" applyBorder="1" applyAlignment="1">
      <alignment vertical="center"/>
    </xf>
    <xf numFmtId="177" fontId="1" fillId="0" borderId="64" xfId="68" applyFont="1" applyFill="1" applyBorder="1" applyAlignment="1">
      <alignment vertical="top"/>
    </xf>
    <xf numFmtId="177" fontId="0" fillId="0" borderId="56" xfId="68" applyFont="1" applyBorder="1" applyAlignment="1">
      <alignment vertical="center"/>
    </xf>
    <xf numFmtId="4" fontId="0" fillId="34" borderId="55" xfId="68" applyNumberFormat="1" applyFont="1" applyFill="1" applyBorder="1" applyAlignment="1">
      <alignment vertical="top"/>
    </xf>
    <xf numFmtId="4" fontId="0" fillId="0" borderId="56" xfId="68" applyNumberFormat="1" applyFont="1" applyFill="1" applyBorder="1" applyAlignment="1">
      <alignment vertical="center"/>
    </xf>
    <xf numFmtId="4" fontId="0" fillId="0" borderId="52" xfId="68" applyNumberFormat="1" applyFont="1" applyFill="1" applyBorder="1" applyAlignment="1">
      <alignment vertical="center"/>
    </xf>
    <xf numFmtId="0" fontId="0" fillId="0" borderId="65" xfId="0" applyFont="1" applyFill="1" applyBorder="1" applyAlignment="1">
      <alignment horizontal="center" vertical="top"/>
    </xf>
    <xf numFmtId="4" fontId="0" fillId="0" borderId="65" xfId="68" applyNumberFormat="1" applyFont="1" applyFill="1" applyBorder="1" applyAlignment="1">
      <alignment vertical="top"/>
    </xf>
    <xf numFmtId="177" fontId="0" fillId="0" borderId="66" xfId="68" applyFont="1" applyFill="1" applyBorder="1" applyAlignment="1">
      <alignment vertical="top"/>
    </xf>
    <xf numFmtId="177" fontId="0" fillId="0" borderId="60" xfId="68" applyFont="1" applyFill="1" applyBorder="1" applyAlignment="1">
      <alignment vertical="top"/>
    </xf>
    <xf numFmtId="0" fontId="0" fillId="0" borderId="33" xfId="0" applyFont="1" applyFill="1" applyBorder="1" applyAlignment="1">
      <alignment horizontal="center" vertical="top" wrapText="1" shrinkToFit="1"/>
    </xf>
    <xf numFmtId="4" fontId="1" fillId="0" borderId="60" xfId="68" applyNumberFormat="1" applyFont="1" applyFill="1" applyBorder="1" applyAlignment="1">
      <alignment vertical="top" wrapText="1"/>
    </xf>
    <xf numFmtId="0" fontId="0" fillId="0" borderId="27" xfId="0" applyBorder="1" applyAlignment="1">
      <alignment/>
    </xf>
    <xf numFmtId="0" fontId="0" fillId="0" borderId="67" xfId="0" applyBorder="1" applyAlignment="1">
      <alignment/>
    </xf>
    <xf numFmtId="0" fontId="0" fillId="0" borderId="31" xfId="0" applyBorder="1" applyAlignment="1">
      <alignment/>
    </xf>
    <xf numFmtId="0" fontId="0" fillId="0" borderId="44" xfId="0" applyBorder="1" applyAlignment="1">
      <alignment/>
    </xf>
    <xf numFmtId="0" fontId="0" fillId="0" borderId="48" xfId="0" applyBorder="1" applyAlignment="1">
      <alignment/>
    </xf>
    <xf numFmtId="0" fontId="0" fillId="0" borderId="49" xfId="0" applyBorder="1" applyAlignment="1">
      <alignment/>
    </xf>
    <xf numFmtId="43" fontId="0" fillId="0" borderId="0" xfId="0" applyNumberFormat="1" applyBorder="1" applyAlignment="1">
      <alignment vertical="top"/>
    </xf>
    <xf numFmtId="4" fontId="9" fillId="36" borderId="10" xfId="55" applyNumberFormat="1" applyFont="1" applyFill="1" applyBorder="1" applyAlignment="1">
      <alignment horizontal="center" vertical="top" wrapText="1"/>
      <protection/>
    </xf>
    <xf numFmtId="4" fontId="9" fillId="36" borderId="33" xfId="55" applyNumberFormat="1" applyFont="1" applyFill="1" applyBorder="1" applyAlignment="1">
      <alignment horizontal="center" vertical="top" wrapText="1"/>
      <protection/>
    </xf>
    <xf numFmtId="4" fontId="0" fillId="0" borderId="68" xfId="68" applyNumberFormat="1" applyFont="1" applyFill="1" applyBorder="1" applyAlignment="1">
      <alignment vertical="top"/>
    </xf>
    <xf numFmtId="0" fontId="0" fillId="0" borderId="69" xfId="0" applyFont="1" applyFill="1" applyBorder="1" applyAlignment="1">
      <alignment horizontal="center" vertical="top"/>
    </xf>
    <xf numFmtId="0" fontId="2" fillId="0" borderId="70" xfId="0" applyFont="1" applyFill="1" applyBorder="1" applyAlignment="1">
      <alignment horizontal="center" vertical="top"/>
    </xf>
    <xf numFmtId="0" fontId="1" fillId="0" borderId="21" xfId="0" applyFont="1" applyFill="1" applyBorder="1" applyAlignment="1">
      <alignment horizontal="left" vertical="top" wrapText="1"/>
    </xf>
    <xf numFmtId="177" fontId="0" fillId="0" borderId="70" xfId="68" applyFont="1" applyFill="1" applyBorder="1" applyAlignment="1">
      <alignment vertical="top"/>
    </xf>
    <xf numFmtId="4" fontId="0" fillId="0" borderId="54" xfId="68" applyNumberFormat="1" applyFont="1" applyFill="1" applyBorder="1" applyAlignment="1">
      <alignment vertical="top"/>
    </xf>
    <xf numFmtId="177" fontId="1" fillId="0" borderId="61" xfId="68" applyFont="1" applyFill="1" applyBorder="1" applyAlignment="1">
      <alignment vertical="top"/>
    </xf>
    <xf numFmtId="0" fontId="0" fillId="0" borderId="21" xfId="0" applyFont="1" applyFill="1" applyBorder="1" applyAlignment="1">
      <alignment horizontal="left" vertical="top" wrapText="1"/>
    </xf>
    <xf numFmtId="177" fontId="0" fillId="0" borderId="61" xfId="68" applyFont="1" applyFill="1" applyBorder="1" applyAlignment="1">
      <alignment vertical="top"/>
    </xf>
    <xf numFmtId="0" fontId="61" fillId="34" borderId="71" xfId="0" applyFont="1" applyFill="1" applyBorder="1" applyAlignment="1">
      <alignment horizontal="center" vertical="center"/>
    </xf>
    <xf numFmtId="4" fontId="0" fillId="35" borderId="72" xfId="68" applyNumberFormat="1" applyFont="1" applyFill="1" applyBorder="1" applyAlignment="1">
      <alignment vertical="center"/>
    </xf>
    <xf numFmtId="4" fontId="0" fillId="0" borderId="53" xfId="68" applyNumberFormat="1" applyFont="1" applyFill="1" applyBorder="1" applyAlignment="1">
      <alignment vertical="top"/>
    </xf>
    <xf numFmtId="4" fontId="0" fillId="0" borderId="73" xfId="68" applyNumberFormat="1" applyFont="1" applyFill="1" applyBorder="1" applyAlignment="1">
      <alignment vertical="top"/>
    </xf>
    <xf numFmtId="4" fontId="0" fillId="34" borderId="74" xfId="0" applyNumberFormat="1" applyFont="1" applyFill="1" applyBorder="1" applyAlignment="1">
      <alignment vertical="top"/>
    </xf>
    <xf numFmtId="4" fontId="0" fillId="0" borderId="71" xfId="68" applyNumberFormat="1" applyFont="1" applyFill="1" applyBorder="1" applyAlignment="1">
      <alignment vertical="top"/>
    </xf>
    <xf numFmtId="4" fontId="0" fillId="0" borderId="72" xfId="0" applyNumberFormat="1" applyFont="1" applyFill="1" applyBorder="1" applyAlignment="1">
      <alignment vertical="center"/>
    </xf>
    <xf numFmtId="4" fontId="0" fillId="0" borderId="53" xfId="0" applyNumberFormat="1" applyFont="1" applyFill="1" applyBorder="1" applyAlignment="1">
      <alignment vertical="top"/>
    </xf>
    <xf numFmtId="4" fontId="0" fillId="0" borderId="75" xfId="0" applyNumberFormat="1" applyFont="1" applyFill="1" applyBorder="1" applyAlignment="1">
      <alignment vertical="center"/>
    </xf>
    <xf numFmtId="4" fontId="0" fillId="0" borderId="76" xfId="0" applyNumberFormat="1" applyFont="1" applyFill="1" applyBorder="1" applyAlignment="1">
      <alignment vertical="top"/>
    </xf>
    <xf numFmtId="4" fontId="0" fillId="0" borderId="77" xfId="0" applyNumberFormat="1" applyFont="1" applyFill="1" applyBorder="1" applyAlignment="1">
      <alignment vertical="top"/>
    </xf>
    <xf numFmtId="177" fontId="1" fillId="0" borderId="39" xfId="68" applyFont="1" applyBorder="1" applyAlignment="1">
      <alignment vertical="top"/>
    </xf>
    <xf numFmtId="177" fontId="0" fillId="34" borderId="45" xfId="68" applyFont="1" applyFill="1" applyBorder="1" applyAlignment="1">
      <alignment vertical="top"/>
    </xf>
    <xf numFmtId="177" fontId="0" fillId="0" borderId="59" xfId="68" applyFont="1" applyFill="1" applyBorder="1" applyAlignment="1">
      <alignment vertical="top"/>
    </xf>
    <xf numFmtId="0" fontId="2" fillId="0" borderId="78" xfId="0" applyFont="1" applyFill="1" applyBorder="1" applyAlignment="1">
      <alignment horizontal="center" vertical="top"/>
    </xf>
    <xf numFmtId="0" fontId="1" fillId="0" borderId="22" xfId="0" applyFont="1" applyFill="1" applyBorder="1" applyAlignment="1">
      <alignment horizontal="left" vertical="top" wrapText="1"/>
    </xf>
    <xf numFmtId="4" fontId="0" fillId="0" borderId="77" xfId="68" applyNumberFormat="1" applyFont="1" applyFill="1" applyBorder="1" applyAlignment="1">
      <alignment vertical="top"/>
    </xf>
    <xf numFmtId="0" fontId="0" fillId="0" borderId="10" xfId="0" applyNumberFormat="1" applyFont="1" applyFill="1" applyBorder="1" applyAlignment="1">
      <alignment horizontal="justify" vertical="top" wrapText="1"/>
    </xf>
    <xf numFmtId="4" fontId="1" fillId="0" borderId="12" xfId="68" applyNumberFormat="1" applyFont="1" applyFill="1" applyBorder="1" applyAlignment="1">
      <alignment vertical="top"/>
    </xf>
    <xf numFmtId="0" fontId="1" fillId="0" borderId="12" xfId="0" applyFont="1" applyFill="1" applyBorder="1" applyAlignment="1">
      <alignment horizontal="right" vertical="top" wrapText="1" shrinkToFit="1"/>
    </xf>
    <xf numFmtId="4" fontId="1" fillId="0" borderId="12" xfId="68" applyNumberFormat="1" applyFont="1" applyFill="1" applyBorder="1" applyAlignment="1">
      <alignment horizontal="right" vertical="top"/>
    </xf>
    <xf numFmtId="4" fontId="1" fillId="0" borderId="12" xfId="0" applyNumberFormat="1" applyFont="1" applyFill="1" applyBorder="1" applyAlignment="1">
      <alignment horizontal="right" vertical="top" wrapText="1" shrinkToFit="1"/>
    </xf>
    <xf numFmtId="49" fontId="0" fillId="0" borderId="10" xfId="0" applyNumberFormat="1" applyFont="1" applyFill="1" applyBorder="1" applyAlignment="1">
      <alignment horizontal="left" vertical="top" wrapText="1"/>
    </xf>
    <xf numFmtId="0" fontId="1" fillId="0" borderId="12" xfId="0" applyFont="1" applyFill="1" applyBorder="1" applyAlignment="1">
      <alignment horizontal="right" vertical="top"/>
    </xf>
    <xf numFmtId="0" fontId="63" fillId="38" borderId="12" xfId="51" applyFont="1" applyFill="1" applyBorder="1">
      <alignment/>
      <protection/>
    </xf>
    <xf numFmtId="0" fontId="63" fillId="38" borderId="12" xfId="51" applyFont="1" applyFill="1" applyBorder="1" applyAlignment="1">
      <alignment horizontal="center"/>
      <protection/>
    </xf>
    <xf numFmtId="0" fontId="64" fillId="0" borderId="10" xfId="51" applyFont="1" applyBorder="1" applyAlignment="1">
      <alignment horizontal="center" vertical="center"/>
      <protection/>
    </xf>
    <xf numFmtId="8" fontId="13" fillId="0" borderId="12" xfId="52" applyNumberFormat="1" applyFont="1" applyBorder="1" applyAlignment="1">
      <alignment horizontal="center" vertical="center"/>
      <protection/>
    </xf>
    <xf numFmtId="0" fontId="1" fillId="0" borderId="17" xfId="0" applyFont="1" applyFill="1" applyBorder="1" applyAlignment="1">
      <alignment horizontal="left" vertical="top" wrapText="1"/>
    </xf>
    <xf numFmtId="0" fontId="1" fillId="0" borderId="79" xfId="0" applyFont="1" applyFill="1" applyBorder="1" applyAlignment="1">
      <alignment horizontal="center" vertical="top"/>
    </xf>
    <xf numFmtId="0" fontId="0" fillId="0" borderId="80" xfId="0" applyFont="1" applyFill="1" applyBorder="1" applyAlignment="1">
      <alignment horizontal="center" vertical="top"/>
    </xf>
    <xf numFmtId="0" fontId="2" fillId="0" borderId="81" xfId="0" applyFont="1" applyFill="1" applyBorder="1" applyAlignment="1">
      <alignment horizontal="center" vertical="top"/>
    </xf>
    <xf numFmtId="0" fontId="1" fillId="0" borderId="20" xfId="0" applyFont="1" applyFill="1" applyBorder="1" applyAlignment="1">
      <alignment horizontal="left" vertical="top" wrapText="1"/>
    </xf>
    <xf numFmtId="177" fontId="0" fillId="0" borderId="82" xfId="68" applyFont="1" applyFill="1" applyBorder="1" applyAlignment="1">
      <alignment vertical="top"/>
    </xf>
    <xf numFmtId="4" fontId="0" fillId="0" borderId="68" xfId="0" applyNumberFormat="1" applyFont="1" applyFill="1" applyBorder="1" applyAlignment="1">
      <alignment vertical="top"/>
    </xf>
    <xf numFmtId="177" fontId="1" fillId="0" borderId="81" xfId="68" applyFont="1" applyFill="1" applyBorder="1" applyAlignment="1">
      <alignment vertical="top"/>
    </xf>
    <xf numFmtId="4" fontId="0" fillId="0" borderId="79" xfId="68" applyNumberFormat="1" applyFont="1" applyFill="1" applyBorder="1" applyAlignment="1">
      <alignment vertical="top"/>
    </xf>
    <xf numFmtId="177" fontId="1" fillId="0" borderId="82" xfId="68" applyFont="1" applyFill="1" applyBorder="1" applyAlignment="1">
      <alignment vertical="top"/>
    </xf>
    <xf numFmtId="0" fontId="65" fillId="34" borderId="55" xfId="0" applyFont="1" applyFill="1" applyBorder="1" applyAlignment="1">
      <alignment vertical="center"/>
    </xf>
    <xf numFmtId="0" fontId="65" fillId="34" borderId="42" xfId="0" applyFont="1" applyFill="1" applyBorder="1" applyAlignment="1">
      <alignment vertical="center"/>
    </xf>
    <xf numFmtId="0" fontId="65" fillId="34" borderId="43" xfId="0" applyFont="1" applyFill="1" applyBorder="1" applyAlignment="1">
      <alignment vertical="center"/>
    </xf>
    <xf numFmtId="0" fontId="65" fillId="34" borderId="58" xfId="0" applyFont="1" applyFill="1" applyBorder="1" applyAlignment="1">
      <alignment vertical="center"/>
    </xf>
    <xf numFmtId="0" fontId="1" fillId="34" borderId="45" xfId="0" applyFont="1" applyFill="1" applyBorder="1" applyAlignment="1">
      <alignment vertical="center"/>
    </xf>
    <xf numFmtId="0" fontId="66" fillId="34" borderId="74" xfId="0" applyFont="1" applyFill="1" applyBorder="1" applyAlignment="1">
      <alignment horizontal="center" vertical="center" wrapText="1"/>
    </xf>
    <xf numFmtId="177" fontId="66" fillId="34" borderId="48" xfId="0" applyNumberFormat="1" applyFont="1" applyFill="1" applyBorder="1" applyAlignment="1">
      <alignment vertical="center"/>
    </xf>
    <xf numFmtId="0" fontId="66" fillId="34" borderId="55" xfId="0" applyFont="1" applyFill="1" applyBorder="1" applyAlignment="1">
      <alignment horizontal="center" vertical="center" wrapText="1"/>
    </xf>
    <xf numFmtId="177" fontId="66" fillId="34" borderId="49" xfId="0" applyNumberFormat="1" applyFont="1" applyFill="1" applyBorder="1" applyAlignment="1">
      <alignment vertical="center"/>
    </xf>
    <xf numFmtId="0" fontId="0" fillId="0" borderId="33" xfId="0" applyNumberFormat="1" applyFont="1" applyFill="1" applyBorder="1" applyAlignment="1">
      <alignment horizontal="left" vertical="top" wrapText="1"/>
    </xf>
    <xf numFmtId="10" fontId="0" fillId="0" borderId="83" xfId="68" applyNumberFormat="1" applyFont="1" applyFill="1" applyBorder="1" applyAlignment="1">
      <alignment horizontal="right" vertical="top"/>
    </xf>
    <xf numFmtId="10" fontId="0" fillId="0" borderId="41" xfId="68" applyNumberFormat="1" applyFont="1" applyFill="1" applyBorder="1" applyAlignment="1">
      <alignment horizontal="right" vertical="top"/>
    </xf>
    <xf numFmtId="3" fontId="64" fillId="0" borderId="13" xfId="44" applyNumberFormat="1" applyFont="1" applyBorder="1" applyAlignment="1">
      <alignment horizontal="center" vertical="center" wrapText="1"/>
      <protection/>
    </xf>
    <xf numFmtId="0" fontId="67" fillId="0" borderId="10" xfId="51" applyFont="1" applyBorder="1" applyAlignment="1">
      <alignment horizontal="center" vertical="center" wrapText="1"/>
      <protection/>
    </xf>
    <xf numFmtId="4" fontId="9" fillId="0" borderId="10" xfId="55" applyNumberFormat="1" applyFont="1" applyFill="1" applyBorder="1" applyAlignment="1">
      <alignment vertical="top" wrapText="1"/>
      <protection/>
    </xf>
    <xf numFmtId="4" fontId="9" fillId="0" borderId="33" xfId="55" applyNumberFormat="1" applyFont="1" applyFill="1" applyBorder="1" applyAlignment="1">
      <alignment vertical="top" wrapText="1"/>
      <protection/>
    </xf>
    <xf numFmtId="0" fontId="61" fillId="34" borderId="34" xfId="0" applyFont="1" applyFill="1" applyBorder="1" applyAlignment="1">
      <alignment horizontal="center" vertical="center"/>
    </xf>
    <xf numFmtId="177" fontId="0" fillId="0" borderId="81" xfId="68" applyFont="1" applyFill="1" applyBorder="1" applyAlignment="1">
      <alignment horizontal="right" vertical="top"/>
    </xf>
    <xf numFmtId="10" fontId="0" fillId="0" borderId="81" xfId="68" applyNumberFormat="1" applyFont="1" applyFill="1" applyBorder="1" applyAlignment="1">
      <alignment horizontal="right" vertical="top"/>
    </xf>
    <xf numFmtId="177" fontId="0" fillId="0" borderId="78" xfId="68" applyFont="1" applyFill="1" applyBorder="1" applyAlignment="1">
      <alignment horizontal="right" vertical="top"/>
    </xf>
    <xf numFmtId="9" fontId="0" fillId="0" borderId="22" xfId="57" applyFont="1" applyFill="1" applyBorder="1" applyAlignment="1">
      <alignment horizontal="left" vertical="top"/>
    </xf>
    <xf numFmtId="203" fontId="61" fillId="34" borderId="40" xfId="0" applyNumberFormat="1" applyFont="1" applyFill="1" applyBorder="1" applyAlignment="1">
      <alignment vertical="center"/>
    </xf>
    <xf numFmtId="203" fontId="61" fillId="34" borderId="10" xfId="0" applyNumberFormat="1" applyFont="1" applyFill="1" applyBorder="1" applyAlignment="1">
      <alignment vertical="center"/>
    </xf>
    <xf numFmtId="10" fontId="61" fillId="34" borderId="10" xfId="0" applyNumberFormat="1" applyFont="1" applyFill="1" applyBorder="1" applyAlignment="1">
      <alignment vertical="center"/>
    </xf>
    <xf numFmtId="10" fontId="61" fillId="34" borderId="33" xfId="0" applyNumberFormat="1" applyFont="1" applyFill="1" applyBorder="1" applyAlignment="1">
      <alignment vertical="center"/>
    </xf>
    <xf numFmtId="0" fontId="0" fillId="0" borderId="54" xfId="0" applyFont="1" applyFill="1" applyBorder="1" applyAlignment="1" quotePrefix="1">
      <alignment horizontal="center" vertical="top"/>
    </xf>
    <xf numFmtId="0" fontId="0" fillId="0" borderId="69" xfId="0" applyFont="1" applyFill="1" applyBorder="1" applyAlignment="1">
      <alignment horizontal="left" vertical="top" wrapText="1" shrinkToFit="1"/>
    </xf>
    <xf numFmtId="0" fontId="0" fillId="0" borderId="69" xfId="0" applyFont="1" applyFill="1" applyBorder="1" applyAlignment="1">
      <alignment horizontal="center" vertical="top" wrapText="1" shrinkToFit="1"/>
    </xf>
    <xf numFmtId="0" fontId="1" fillId="0" borderId="61" xfId="0" applyFont="1" applyFill="1" applyBorder="1" applyAlignment="1">
      <alignment horizontal="right" vertical="top" wrapText="1" shrinkToFit="1"/>
    </xf>
    <xf numFmtId="0" fontId="1" fillId="0" borderId="55" xfId="0" applyFont="1" applyFill="1" applyBorder="1" applyAlignment="1" quotePrefix="1">
      <alignment horizontal="center" vertical="top"/>
    </xf>
    <xf numFmtId="0" fontId="1" fillId="0" borderId="42" xfId="0" applyFont="1" applyFill="1" applyBorder="1" applyAlignment="1">
      <alignment horizontal="center" vertical="top"/>
    </xf>
    <xf numFmtId="3" fontId="0" fillId="0" borderId="65" xfId="0" applyNumberFormat="1" applyFont="1" applyFill="1" applyBorder="1" applyAlignment="1">
      <alignment horizontal="center" vertical="top"/>
    </xf>
    <xf numFmtId="0" fontId="0" fillId="0" borderId="62" xfId="0" applyFont="1" applyFill="1" applyBorder="1" applyAlignment="1">
      <alignment horizontal="left" vertical="top" wrapText="1" shrinkToFit="1"/>
    </xf>
    <xf numFmtId="0" fontId="0" fillId="0" borderId="62" xfId="0" applyFont="1" applyFill="1" applyBorder="1" applyAlignment="1">
      <alignment horizontal="center" vertical="top" wrapText="1" shrinkToFit="1"/>
    </xf>
    <xf numFmtId="4" fontId="1" fillId="0" borderId="66" xfId="68" applyNumberFormat="1" applyFont="1" applyFill="1" applyBorder="1" applyAlignment="1">
      <alignment vertical="top"/>
    </xf>
    <xf numFmtId="4" fontId="1" fillId="0" borderId="61" xfId="68" applyNumberFormat="1" applyFont="1" applyFill="1" applyBorder="1" applyAlignment="1">
      <alignment vertical="top"/>
    </xf>
    <xf numFmtId="3" fontId="1" fillId="0" borderId="55" xfId="0" applyNumberFormat="1" applyFont="1" applyFill="1" applyBorder="1" applyAlignment="1">
      <alignment horizontal="center" vertical="top"/>
    </xf>
    <xf numFmtId="0" fontId="0" fillId="0" borderId="42" xfId="0" applyFont="1" applyFill="1" applyBorder="1" applyAlignment="1">
      <alignment vertical="center"/>
    </xf>
    <xf numFmtId="0" fontId="1" fillId="0" borderId="42" xfId="0" applyFont="1" applyFill="1" applyBorder="1" applyAlignment="1">
      <alignment horizontal="center" vertical="center"/>
    </xf>
    <xf numFmtId="0" fontId="0" fillId="0" borderId="78" xfId="0" applyFont="1" applyFill="1" applyBorder="1" applyAlignment="1">
      <alignment horizontal="center" vertical="top"/>
    </xf>
    <xf numFmtId="0" fontId="0" fillId="0" borderId="62" xfId="0" applyFont="1" applyFill="1" applyBorder="1" applyAlignment="1">
      <alignment horizontal="left" vertical="top" wrapText="1"/>
    </xf>
    <xf numFmtId="0" fontId="0" fillId="0" borderId="77" xfId="0" applyNumberFormat="1" applyFont="1" applyFill="1" applyBorder="1" applyAlignment="1">
      <alignment horizontal="justify" vertical="top" wrapText="1"/>
    </xf>
    <xf numFmtId="0" fontId="0" fillId="0" borderId="62" xfId="0" applyNumberFormat="1" applyFont="1" applyFill="1" applyBorder="1" applyAlignment="1">
      <alignment horizontal="justify" vertical="top" wrapText="1"/>
    </xf>
    <xf numFmtId="0" fontId="0" fillId="0" borderId="70" xfId="0" applyFont="1" applyFill="1" applyBorder="1" applyAlignment="1">
      <alignment horizontal="center" vertical="top"/>
    </xf>
    <xf numFmtId="0" fontId="0" fillId="0" borderId="69" xfId="0" applyFont="1" applyFill="1" applyBorder="1" applyAlignment="1">
      <alignment horizontal="left" vertical="top" wrapText="1"/>
    </xf>
    <xf numFmtId="0" fontId="0" fillId="0" borderId="76" xfId="0" applyNumberFormat="1" applyFont="1" applyFill="1" applyBorder="1" applyAlignment="1">
      <alignment horizontal="justify" vertical="top" wrapText="1"/>
    </xf>
    <xf numFmtId="0" fontId="0" fillId="0" borderId="69" xfId="0" applyNumberFormat="1" applyFont="1" applyFill="1" applyBorder="1" applyAlignment="1">
      <alignment horizontal="justify" vertical="top" wrapText="1"/>
    </xf>
    <xf numFmtId="4" fontId="1" fillId="0" borderId="61" xfId="0" applyNumberFormat="1" applyFont="1" applyFill="1" applyBorder="1" applyAlignment="1">
      <alignment horizontal="right" vertical="top"/>
    </xf>
    <xf numFmtId="0" fontId="0" fillId="0" borderId="62" xfId="0" applyFont="1" applyFill="1" applyBorder="1" applyAlignment="1">
      <alignment vertical="top" wrapText="1" shrinkToFit="1"/>
    </xf>
    <xf numFmtId="4" fontId="1" fillId="0" borderId="66" xfId="0" applyNumberFormat="1" applyFont="1" applyFill="1" applyBorder="1" applyAlignment="1">
      <alignment horizontal="right" vertical="top"/>
    </xf>
    <xf numFmtId="49" fontId="0" fillId="0" borderId="69" xfId="0" applyNumberFormat="1" applyFont="1" applyFill="1" applyBorder="1" applyAlignment="1">
      <alignment horizontal="left" vertical="top" wrapText="1"/>
    </xf>
    <xf numFmtId="0" fontId="1" fillId="0" borderId="61" xfId="0" applyFont="1" applyFill="1" applyBorder="1" applyAlignment="1">
      <alignment horizontal="right" vertical="top"/>
    </xf>
    <xf numFmtId="0" fontId="1" fillId="0" borderId="42" xfId="0" applyFont="1" applyFill="1" applyBorder="1" applyAlignment="1">
      <alignment horizontal="left" vertical="top"/>
    </xf>
    <xf numFmtId="0" fontId="1" fillId="0" borderId="45" xfId="0" applyFont="1" applyFill="1" applyBorder="1" applyAlignment="1">
      <alignment horizontal="center" vertical="top"/>
    </xf>
    <xf numFmtId="49" fontId="0" fillId="0" borderId="62" xfId="0" applyNumberFormat="1" applyFont="1" applyFill="1" applyBorder="1" applyAlignment="1">
      <alignment horizontal="left" vertical="top" wrapText="1"/>
    </xf>
    <xf numFmtId="4" fontId="1" fillId="0" borderId="66" xfId="0" applyNumberFormat="1" applyFont="1" applyFill="1" applyBorder="1" applyAlignment="1">
      <alignment horizontal="right" vertical="top" wrapText="1"/>
    </xf>
    <xf numFmtId="0" fontId="1" fillId="35" borderId="69" xfId="0" applyNumberFormat="1" applyFont="1" applyFill="1" applyBorder="1" applyAlignment="1">
      <alignment horizontal="justify" vertical="top" wrapText="1" shrinkToFit="1"/>
    </xf>
    <xf numFmtId="0" fontId="0" fillId="35" borderId="69" xfId="0" applyFont="1" applyFill="1" applyBorder="1" applyAlignment="1">
      <alignment horizontal="center" vertical="top" wrapText="1"/>
    </xf>
    <xf numFmtId="0" fontId="1" fillId="35" borderId="55" xfId="0" applyFont="1" applyFill="1" applyBorder="1" applyAlignment="1">
      <alignment horizontal="center" vertical="top"/>
    </xf>
    <xf numFmtId="0" fontId="0" fillId="35" borderId="42" xfId="0" applyFont="1" applyFill="1" applyBorder="1" applyAlignment="1">
      <alignment horizontal="center" vertical="top"/>
    </xf>
    <xf numFmtId="0" fontId="1" fillId="35" borderId="42" xfId="0" applyFont="1" applyFill="1" applyBorder="1" applyAlignment="1">
      <alignment horizontal="center" vertical="top"/>
    </xf>
    <xf numFmtId="0" fontId="1" fillId="35" borderId="42" xfId="0" applyFont="1" applyFill="1" applyBorder="1" applyAlignment="1">
      <alignment horizontal="justify" vertical="top" wrapText="1" shrinkToFit="1"/>
    </xf>
    <xf numFmtId="0" fontId="1" fillId="35" borderId="42" xfId="0" applyNumberFormat="1" applyFont="1" applyFill="1" applyBorder="1" applyAlignment="1">
      <alignment horizontal="justify" vertical="top" wrapText="1" shrinkToFit="1"/>
    </xf>
    <xf numFmtId="0" fontId="0" fillId="35" borderId="42" xfId="0" applyFont="1" applyFill="1" applyBorder="1" applyAlignment="1">
      <alignment horizontal="center" vertical="top" wrapText="1"/>
    </xf>
    <xf numFmtId="4" fontId="0" fillId="35" borderId="45" xfId="68" applyNumberFormat="1" applyFont="1" applyFill="1" applyBorder="1" applyAlignment="1">
      <alignment vertical="top" wrapText="1"/>
    </xf>
    <xf numFmtId="4" fontId="1" fillId="35" borderId="61" xfId="68" applyNumberFormat="1" applyFont="1" applyFill="1" applyBorder="1" applyAlignment="1">
      <alignment vertical="top" wrapText="1"/>
    </xf>
    <xf numFmtId="4" fontId="1" fillId="35" borderId="12" xfId="68" applyNumberFormat="1" applyFont="1" applyFill="1" applyBorder="1" applyAlignment="1">
      <alignment vertical="top" wrapText="1"/>
    </xf>
    <xf numFmtId="0" fontId="1" fillId="35" borderId="62" xfId="0" applyNumberFormat="1" applyFont="1" applyFill="1" applyBorder="1" applyAlignment="1">
      <alignment horizontal="justify" vertical="top" wrapText="1" shrinkToFit="1"/>
    </xf>
    <xf numFmtId="0" fontId="14" fillId="0" borderId="69"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73" xfId="0" applyNumberFormat="1" applyFont="1" applyFill="1" applyBorder="1" applyAlignment="1">
      <alignment horizontal="justify" vertical="top" wrapText="1"/>
    </xf>
    <xf numFmtId="0" fontId="0" fillId="0" borderId="33" xfId="0" applyNumberFormat="1" applyFont="1" applyFill="1" applyBorder="1" applyAlignment="1">
      <alignment horizontal="justify" vertical="top" wrapText="1"/>
    </xf>
    <xf numFmtId="4" fontId="1" fillId="0" borderId="60" xfId="68" applyNumberFormat="1" applyFont="1" applyFill="1" applyBorder="1" applyAlignment="1">
      <alignment vertical="top"/>
    </xf>
    <xf numFmtId="0" fontId="0" fillId="0" borderId="40" xfId="0" applyFont="1" applyFill="1" applyBorder="1" applyAlignment="1">
      <alignment horizontal="center" vertical="top"/>
    </xf>
    <xf numFmtId="0" fontId="0" fillId="0" borderId="40" xfId="0" applyFont="1" applyFill="1" applyBorder="1" applyAlignment="1">
      <alignment horizontal="left" vertical="top" wrapText="1" shrinkToFit="1"/>
    </xf>
    <xf numFmtId="0" fontId="0" fillId="0" borderId="75" xfId="0" applyNumberFormat="1" applyFont="1" applyFill="1" applyBorder="1" applyAlignment="1">
      <alignment horizontal="justify" vertical="top" wrapText="1"/>
    </xf>
    <xf numFmtId="0" fontId="0" fillId="0" borderId="40" xfId="0" applyFont="1" applyFill="1" applyBorder="1" applyAlignment="1">
      <alignment horizontal="center" vertical="top" wrapText="1" shrinkToFit="1"/>
    </xf>
    <xf numFmtId="4" fontId="1" fillId="0" borderId="38" xfId="68" applyNumberFormat="1" applyFont="1" applyFill="1" applyBorder="1" applyAlignment="1">
      <alignment vertical="top"/>
    </xf>
    <xf numFmtId="0" fontId="0" fillId="0" borderId="33" xfId="0" applyFont="1" applyFill="1" applyBorder="1" applyAlignment="1">
      <alignment horizontal="left" vertical="top" wrapText="1" shrinkToFit="1"/>
    </xf>
    <xf numFmtId="4" fontId="1" fillId="0" borderId="60" xfId="0" applyNumberFormat="1" applyFont="1" applyFill="1" applyBorder="1" applyAlignment="1">
      <alignment horizontal="right" vertical="top"/>
    </xf>
    <xf numFmtId="0" fontId="0" fillId="0" borderId="40" xfId="0" applyFont="1" applyFill="1" applyBorder="1" applyAlignment="1">
      <alignment horizontal="left" vertical="top" wrapText="1"/>
    </xf>
    <xf numFmtId="4" fontId="1" fillId="0" borderId="38" xfId="0" applyNumberFormat="1" applyFont="1" applyFill="1" applyBorder="1" applyAlignment="1">
      <alignment horizontal="right" vertical="top"/>
    </xf>
    <xf numFmtId="0" fontId="61" fillId="34" borderId="24" xfId="0" applyFont="1" applyFill="1" applyBorder="1" applyAlignment="1">
      <alignment horizontal="center" vertical="center"/>
    </xf>
    <xf numFmtId="0" fontId="61" fillId="34" borderId="57" xfId="0" applyFont="1" applyFill="1" applyBorder="1" applyAlignment="1">
      <alignment horizontal="center" vertical="center"/>
    </xf>
    <xf numFmtId="0" fontId="61" fillId="34" borderId="30" xfId="0" applyFont="1" applyFill="1" applyBorder="1" applyAlignment="1">
      <alignment horizontal="center" vertical="center"/>
    </xf>
    <xf numFmtId="0" fontId="0" fillId="0" borderId="47" xfId="0" applyBorder="1" applyAlignment="1">
      <alignment/>
    </xf>
    <xf numFmtId="0" fontId="0" fillId="0" borderId="84" xfId="0" applyBorder="1" applyAlignment="1">
      <alignment/>
    </xf>
    <xf numFmtId="0" fontId="0" fillId="0" borderId="51" xfId="0" applyBorder="1" applyAlignment="1">
      <alignment/>
    </xf>
    <xf numFmtId="0" fontId="0" fillId="0" borderId="63" xfId="0" applyBorder="1" applyAlignment="1">
      <alignment/>
    </xf>
    <xf numFmtId="0" fontId="0" fillId="0" borderId="11" xfId="0" applyBorder="1" applyAlignment="1">
      <alignment/>
    </xf>
    <xf numFmtId="0" fontId="0" fillId="0" borderId="85" xfId="0" applyFill="1" applyBorder="1" applyAlignment="1">
      <alignment/>
    </xf>
    <xf numFmtId="0" fontId="1" fillId="0" borderId="42" xfId="0" applyFont="1" applyFill="1" applyBorder="1" applyAlignment="1">
      <alignment vertical="center" wrapText="1" shrinkToFit="1"/>
    </xf>
    <xf numFmtId="0" fontId="1" fillId="0" borderId="45" xfId="0" applyFont="1" applyFill="1" applyBorder="1" applyAlignment="1">
      <alignment vertical="center" wrapText="1" shrinkToFit="1"/>
    </xf>
    <xf numFmtId="0" fontId="0" fillId="35" borderId="79" xfId="0" applyFont="1" applyFill="1" applyBorder="1" applyAlignment="1">
      <alignment horizontal="center" vertical="top"/>
    </xf>
    <xf numFmtId="0" fontId="0" fillId="35" borderId="80" xfId="0" applyFont="1" applyFill="1" applyBorder="1" applyAlignment="1">
      <alignment horizontal="center" vertical="top"/>
    </xf>
    <xf numFmtId="0" fontId="0" fillId="35" borderId="80" xfId="0" applyFont="1" applyFill="1" applyBorder="1" applyAlignment="1">
      <alignment horizontal="left" vertical="top" wrapText="1" shrinkToFit="1"/>
    </xf>
    <xf numFmtId="0" fontId="0" fillId="0" borderId="80" xfId="0" applyNumberFormat="1" applyFont="1" applyFill="1" applyBorder="1" applyAlignment="1">
      <alignment horizontal="left" vertical="top" wrapText="1" shrinkToFit="1"/>
    </xf>
    <xf numFmtId="0" fontId="0" fillId="0" borderId="80" xfId="0" applyNumberFormat="1" applyFont="1" applyFill="1" applyBorder="1" applyAlignment="1">
      <alignment horizontal="left" vertical="top" wrapText="1"/>
    </xf>
    <xf numFmtId="0" fontId="0" fillId="0" borderId="80" xfId="0" applyFont="1" applyFill="1" applyBorder="1" applyAlignment="1">
      <alignment horizontal="center" vertical="top" wrapText="1"/>
    </xf>
    <xf numFmtId="4" fontId="1" fillId="0" borderId="82" xfId="68" applyNumberFormat="1" applyFont="1" applyFill="1" applyBorder="1" applyAlignment="1">
      <alignment vertical="top" wrapText="1"/>
    </xf>
    <xf numFmtId="4" fontId="1" fillId="35" borderId="66" xfId="68" applyNumberFormat="1" applyFont="1" applyFill="1" applyBorder="1" applyAlignment="1">
      <alignment vertical="top" wrapText="1"/>
    </xf>
    <xf numFmtId="0" fontId="1" fillId="0" borderId="10" xfId="0" applyFont="1" applyFill="1" applyBorder="1" applyAlignment="1">
      <alignment horizontal="left" vertical="top"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top"/>
    </xf>
    <xf numFmtId="0" fontId="0" fillId="0" borderId="64" xfId="0" applyFont="1" applyFill="1" applyBorder="1" applyAlignment="1">
      <alignment horizontal="center" vertical="top"/>
    </xf>
    <xf numFmtId="0" fontId="0" fillId="34" borderId="74" xfId="0" applyFont="1" applyFill="1" applyBorder="1" applyAlignment="1">
      <alignment horizontal="center" vertical="top"/>
    </xf>
    <xf numFmtId="0" fontId="0" fillId="0" borderId="53" xfId="0" applyFont="1" applyFill="1" applyBorder="1" applyAlignment="1">
      <alignment horizontal="center" vertical="top"/>
    </xf>
    <xf numFmtId="0" fontId="0" fillId="0" borderId="77" xfId="0" applyFont="1" applyFill="1" applyBorder="1" applyAlignment="1">
      <alignment horizontal="center" vertical="top"/>
    </xf>
    <xf numFmtId="0" fontId="0" fillId="0" borderId="68" xfId="0" applyFont="1" applyFill="1" applyBorder="1" applyAlignment="1">
      <alignment horizontal="center" vertical="top"/>
    </xf>
    <xf numFmtId="0" fontId="0" fillId="0" borderId="72" xfId="0" applyFont="1" applyFill="1" applyBorder="1" applyAlignment="1">
      <alignment horizontal="center" vertical="center"/>
    </xf>
    <xf numFmtId="0" fontId="1" fillId="34" borderId="48" xfId="0" applyFont="1" applyFill="1" applyBorder="1" applyAlignment="1">
      <alignment vertical="center"/>
    </xf>
    <xf numFmtId="4" fontId="0" fillId="0" borderId="52" xfId="0" applyNumberFormat="1" applyFont="1" applyFill="1" applyBorder="1" applyAlignment="1">
      <alignment vertical="top"/>
    </xf>
    <xf numFmtId="177" fontId="1" fillId="0" borderId="38" xfId="68" applyFont="1" applyFill="1" applyBorder="1" applyAlignment="1">
      <alignment vertical="top"/>
    </xf>
    <xf numFmtId="4" fontId="0" fillId="0" borderId="35" xfId="0" applyNumberFormat="1" applyFont="1" applyFill="1" applyBorder="1" applyAlignment="1">
      <alignment vertical="top"/>
    </xf>
    <xf numFmtId="4" fontId="0" fillId="0" borderId="13" xfId="0" applyNumberFormat="1" applyFont="1" applyFill="1" applyBorder="1" applyAlignment="1">
      <alignment vertical="top"/>
    </xf>
    <xf numFmtId="4" fontId="0" fillId="0" borderId="30" xfId="0" applyNumberFormat="1" applyFont="1" applyFill="1" applyBorder="1" applyAlignment="1">
      <alignment vertical="top"/>
    </xf>
    <xf numFmtId="0" fontId="1" fillId="0" borderId="43" xfId="0" applyFont="1" applyFill="1" applyBorder="1" applyAlignment="1">
      <alignment vertical="center" wrapText="1" shrinkToFit="1"/>
    </xf>
    <xf numFmtId="0" fontId="1" fillId="0" borderId="54" xfId="0" applyFont="1" applyFill="1" applyBorder="1" applyAlignment="1">
      <alignment horizontal="center" vertical="top"/>
    </xf>
    <xf numFmtId="0" fontId="1" fillId="0" borderId="65" xfId="0" applyFont="1" applyFill="1" applyBorder="1" applyAlignment="1">
      <alignment horizontal="center" vertical="top"/>
    </xf>
    <xf numFmtId="0" fontId="0" fillId="0" borderId="27" xfId="0" applyFont="1" applyFill="1" applyBorder="1" applyAlignment="1">
      <alignment horizontal="center"/>
    </xf>
    <xf numFmtId="0" fontId="0" fillId="0" borderId="67" xfId="0" applyFont="1" applyFill="1" applyBorder="1" applyAlignment="1">
      <alignment horizontal="center"/>
    </xf>
    <xf numFmtId="0" fontId="0" fillId="0" borderId="67" xfId="0" applyFill="1" applyBorder="1" applyAlignment="1">
      <alignment/>
    </xf>
    <xf numFmtId="0" fontId="0" fillId="0" borderId="67" xfId="0" applyFill="1" applyBorder="1" applyAlignment="1">
      <alignment horizontal="center"/>
    </xf>
    <xf numFmtId="177" fontId="0" fillId="0" borderId="67" xfId="68" applyFont="1" applyFill="1" applyBorder="1" applyAlignment="1">
      <alignment/>
    </xf>
    <xf numFmtId="0" fontId="0" fillId="0" borderId="67" xfId="0" applyFont="1" applyFill="1" applyBorder="1" applyAlignment="1">
      <alignment/>
    </xf>
    <xf numFmtId="0" fontId="0" fillId="0" borderId="31" xfId="0" applyFont="1" applyFill="1" applyBorder="1" applyAlignment="1">
      <alignment/>
    </xf>
    <xf numFmtId="10" fontId="0" fillId="0" borderId="70" xfId="68" applyNumberFormat="1" applyFont="1" applyFill="1" applyBorder="1" applyAlignment="1">
      <alignment horizontal="right" vertical="top"/>
    </xf>
    <xf numFmtId="0" fontId="0" fillId="0" borderId="80" xfId="0" applyFont="1" applyFill="1" applyBorder="1" applyAlignment="1">
      <alignment horizontal="left" vertical="top" wrapText="1"/>
    </xf>
    <xf numFmtId="4" fontId="0" fillId="0" borderId="79" xfId="0" applyNumberFormat="1" applyFont="1" applyFill="1" applyBorder="1" applyAlignment="1">
      <alignment vertical="top"/>
    </xf>
    <xf numFmtId="0" fontId="0" fillId="0" borderId="68" xfId="0" applyFont="1" applyFill="1" applyBorder="1" applyAlignment="1" quotePrefix="1">
      <alignment horizontal="center" vertical="top"/>
    </xf>
    <xf numFmtId="4" fontId="0" fillId="0" borderId="54" xfId="0" applyNumberFormat="1" applyFont="1" applyFill="1" applyBorder="1" applyAlignment="1">
      <alignment vertical="top"/>
    </xf>
    <xf numFmtId="0" fontId="1" fillId="0" borderId="25" xfId="0" applyFont="1" applyFill="1" applyBorder="1" applyAlignment="1">
      <alignment horizontal="center" vertical="top"/>
    </xf>
    <xf numFmtId="0" fontId="2" fillId="0" borderId="37" xfId="0" applyFont="1" applyFill="1" applyBorder="1" applyAlignment="1">
      <alignment horizontal="center" vertical="top"/>
    </xf>
    <xf numFmtId="0" fontId="0" fillId="0" borderId="75" xfId="0" applyFont="1" applyFill="1" applyBorder="1" applyAlignment="1">
      <alignment horizontal="center" vertical="top"/>
    </xf>
    <xf numFmtId="177" fontId="0" fillId="0" borderId="37" xfId="68" applyFont="1" applyFill="1" applyBorder="1" applyAlignment="1">
      <alignment vertical="top"/>
    </xf>
    <xf numFmtId="177" fontId="1" fillId="0" borderId="86" xfId="68" applyFont="1" applyFill="1" applyBorder="1" applyAlignment="1">
      <alignment vertical="top"/>
    </xf>
    <xf numFmtId="4" fontId="0" fillId="0" borderId="75" xfId="68" applyNumberFormat="1" applyFont="1" applyFill="1" applyBorder="1" applyAlignment="1">
      <alignment vertical="top"/>
    </xf>
    <xf numFmtId="0" fontId="1" fillId="0" borderId="52" xfId="0" applyFont="1" applyFill="1" applyBorder="1" applyAlignment="1">
      <alignment horizontal="center" vertical="top"/>
    </xf>
    <xf numFmtId="177" fontId="0" fillId="0" borderId="38" xfId="68" applyFont="1" applyFill="1" applyBorder="1" applyAlignment="1">
      <alignment vertical="top"/>
    </xf>
    <xf numFmtId="177" fontId="1" fillId="0" borderId="37" xfId="68" applyFont="1" applyFill="1" applyBorder="1" applyAlignment="1">
      <alignment vertical="top"/>
    </xf>
    <xf numFmtId="4" fontId="0" fillId="0" borderId="52" xfId="68" applyNumberFormat="1" applyFont="1" applyFill="1" applyBorder="1" applyAlignment="1">
      <alignment vertical="top"/>
    </xf>
    <xf numFmtId="0" fontId="0" fillId="0" borderId="71" xfId="0" applyFont="1" applyFill="1" applyBorder="1" applyAlignment="1">
      <alignment horizontal="center" vertical="top"/>
    </xf>
    <xf numFmtId="177" fontId="0" fillId="0" borderId="29" xfId="68" applyFont="1" applyFill="1" applyBorder="1" applyAlignment="1">
      <alignment vertical="top"/>
    </xf>
    <xf numFmtId="0" fontId="0" fillId="0" borderId="53" xfId="0" applyFont="1" applyFill="1" applyBorder="1" applyAlignment="1" quotePrefix="1">
      <alignment horizontal="center" vertical="top"/>
    </xf>
    <xf numFmtId="0" fontId="61" fillId="34" borderId="51" xfId="0" applyFont="1" applyFill="1" applyBorder="1" applyAlignment="1">
      <alignment horizontal="center" vertical="center"/>
    </xf>
    <xf numFmtId="0" fontId="61" fillId="34" borderId="47" xfId="0" applyFont="1" applyFill="1" applyBorder="1" applyAlignment="1">
      <alignment horizontal="center" vertical="center"/>
    </xf>
    <xf numFmtId="0" fontId="61" fillId="34" borderId="27" xfId="0" applyFont="1" applyFill="1" applyBorder="1" applyAlignment="1">
      <alignment horizontal="center" vertical="center"/>
    </xf>
    <xf numFmtId="0" fontId="61" fillId="34" borderId="14" xfId="0" applyFont="1" applyFill="1" applyBorder="1" applyAlignment="1">
      <alignment horizontal="center" vertical="center"/>
    </xf>
    <xf numFmtId="0" fontId="61" fillId="34" borderId="80" xfId="0" applyFont="1" applyFill="1" applyBorder="1" applyAlignment="1">
      <alignment horizontal="center" vertical="center"/>
    </xf>
    <xf numFmtId="0" fontId="61" fillId="34" borderId="28" xfId="0" applyFont="1" applyFill="1" applyBorder="1" applyAlignment="1">
      <alignment horizontal="center" vertical="center"/>
    </xf>
    <xf numFmtId="0" fontId="68" fillId="34" borderId="15" xfId="0" applyFont="1" applyFill="1" applyBorder="1" applyAlignment="1">
      <alignment horizontal="center" vertical="center" wrapText="1"/>
    </xf>
    <xf numFmtId="0" fontId="68" fillId="34" borderId="81" xfId="0" applyFont="1" applyFill="1" applyBorder="1" applyAlignment="1">
      <alignment horizontal="center" vertical="center" wrapText="1"/>
    </xf>
    <xf numFmtId="0" fontId="68" fillId="34" borderId="29" xfId="0" applyFont="1" applyFill="1" applyBorder="1" applyAlignment="1">
      <alignment horizontal="center" vertical="center" wrapText="1"/>
    </xf>
    <xf numFmtId="0" fontId="61" fillId="34" borderId="24" xfId="0" applyFont="1" applyFill="1" applyBorder="1" applyAlignment="1">
      <alignment horizontal="center" vertical="center"/>
    </xf>
    <xf numFmtId="0" fontId="61" fillId="34" borderId="20" xfId="0" applyFont="1" applyFill="1" applyBorder="1" applyAlignment="1">
      <alignment horizontal="center" vertical="center"/>
    </xf>
    <xf numFmtId="0" fontId="61" fillId="34" borderId="57" xfId="0" applyFont="1" applyFill="1" applyBorder="1" applyAlignment="1">
      <alignment horizontal="center" vertical="center"/>
    </xf>
    <xf numFmtId="0" fontId="61" fillId="34" borderId="11" xfId="0" applyFont="1" applyFill="1" applyBorder="1" applyAlignment="1">
      <alignment horizontal="center" vertical="center"/>
    </xf>
    <xf numFmtId="49" fontId="1" fillId="0" borderId="13" xfId="0" applyNumberFormat="1" applyFont="1" applyFill="1" applyBorder="1" applyAlignment="1">
      <alignment vertical="top" wrapText="1"/>
    </xf>
    <xf numFmtId="49" fontId="1" fillId="0" borderId="12" xfId="0" applyNumberFormat="1" applyFont="1" applyFill="1" applyBorder="1" applyAlignment="1">
      <alignment vertical="top" wrapText="1"/>
    </xf>
    <xf numFmtId="49" fontId="61" fillId="34" borderId="51" xfId="0" applyNumberFormat="1" applyFont="1" applyFill="1" applyBorder="1" applyAlignment="1">
      <alignment horizontal="center" vertical="center" wrapText="1"/>
    </xf>
    <xf numFmtId="49" fontId="61" fillId="34" borderId="11" xfId="0" applyNumberFormat="1" applyFont="1" applyFill="1" applyBorder="1" applyAlignment="1">
      <alignment horizontal="center" vertical="center" wrapText="1"/>
    </xf>
    <xf numFmtId="49" fontId="61" fillId="34" borderId="83" xfId="0" applyNumberFormat="1" applyFont="1" applyFill="1" applyBorder="1" applyAlignment="1">
      <alignment horizontal="center" vertical="center" wrapText="1"/>
    </xf>
    <xf numFmtId="49" fontId="61" fillId="34" borderId="87" xfId="0" applyNumberFormat="1" applyFont="1" applyFill="1" applyBorder="1" applyAlignment="1">
      <alignment horizontal="center" vertical="center" wrapText="1"/>
    </xf>
    <xf numFmtId="49" fontId="1" fillId="0" borderId="26" xfId="0" applyNumberFormat="1" applyFont="1" applyFill="1" applyBorder="1" applyAlignment="1">
      <alignment vertical="top" wrapText="1"/>
    </xf>
    <xf numFmtId="49" fontId="1" fillId="0" borderId="88" xfId="0" applyNumberFormat="1" applyFont="1" applyFill="1" applyBorder="1" applyAlignment="1">
      <alignment vertical="top" wrapText="1"/>
    </xf>
    <xf numFmtId="177" fontId="61" fillId="34" borderId="66" xfId="68" applyFont="1" applyFill="1" applyBorder="1" applyAlignment="1">
      <alignment horizontal="center" vertical="center"/>
    </xf>
    <xf numFmtId="177" fontId="61" fillId="34" borderId="59" xfId="68" applyFont="1" applyFill="1" applyBorder="1" applyAlignment="1">
      <alignment horizontal="center" vertical="center"/>
    </xf>
    <xf numFmtId="49" fontId="1" fillId="0" borderId="32" xfId="0" applyNumberFormat="1" applyFont="1" applyFill="1" applyBorder="1" applyAlignment="1">
      <alignment vertical="top" wrapText="1"/>
    </xf>
    <xf numFmtId="49" fontId="1" fillId="0" borderId="36" xfId="0" applyNumberFormat="1" applyFont="1" applyFill="1" applyBorder="1" applyAlignment="1">
      <alignment vertical="top" wrapText="1"/>
    </xf>
    <xf numFmtId="17" fontId="0" fillId="0" borderId="32" xfId="0" applyNumberFormat="1" applyFont="1" applyBorder="1" applyAlignment="1">
      <alignment horizontal="left" vertical="top" wrapText="1"/>
    </xf>
    <xf numFmtId="17" fontId="0" fillId="0" borderId="64" xfId="0" applyNumberFormat="1" applyFont="1" applyBorder="1" applyAlignment="1">
      <alignment horizontal="left" vertical="top"/>
    </xf>
    <xf numFmtId="17" fontId="0" fillId="0" borderId="36" xfId="0" applyNumberFormat="1" applyFont="1" applyBorder="1" applyAlignment="1">
      <alignment horizontal="left" vertical="top"/>
    </xf>
    <xf numFmtId="0" fontId="0" fillId="35" borderId="19" xfId="0" applyFont="1" applyFill="1" applyBorder="1" applyAlignment="1">
      <alignment horizontal="left" vertical="top" wrapText="1"/>
    </xf>
    <xf numFmtId="0" fontId="0" fillId="35" borderId="88" xfId="0" applyFont="1" applyFill="1" applyBorder="1" applyAlignment="1">
      <alignment horizontal="left" vertical="top" wrapText="1"/>
    </xf>
    <xf numFmtId="0" fontId="61" fillId="34" borderId="63" xfId="0" applyFont="1" applyFill="1" applyBorder="1" applyAlignment="1">
      <alignment horizontal="center" vertical="center"/>
    </xf>
    <xf numFmtId="0" fontId="61" fillId="34" borderId="85" xfId="0" applyFont="1" applyFill="1" applyBorder="1" applyAlignment="1">
      <alignment horizontal="center" vertical="center"/>
    </xf>
    <xf numFmtId="49" fontId="0" fillId="0" borderId="26" xfId="0" applyNumberFormat="1" applyFont="1" applyBorder="1" applyAlignment="1">
      <alignment horizontal="left" vertical="top"/>
    </xf>
    <xf numFmtId="49" fontId="0" fillId="0" borderId="19" xfId="0" applyNumberFormat="1" applyFont="1" applyBorder="1" applyAlignment="1">
      <alignment horizontal="left" vertical="top"/>
    </xf>
    <xf numFmtId="49" fontId="0" fillId="0" borderId="88" xfId="0" applyNumberFormat="1" applyFont="1" applyBorder="1" applyAlignment="1">
      <alignment horizontal="left" vertical="top"/>
    </xf>
    <xf numFmtId="0" fontId="61" fillId="34" borderId="65" xfId="0" applyFont="1" applyFill="1" applyBorder="1" applyAlignment="1">
      <alignment horizontal="center" vertical="center"/>
    </xf>
    <xf numFmtId="0" fontId="61" fillId="34" borderId="30" xfId="0" applyFont="1" applyFill="1" applyBorder="1" applyAlignment="1">
      <alignment horizontal="center" vertical="center"/>
    </xf>
    <xf numFmtId="0" fontId="69" fillId="34" borderId="44" xfId="0" applyFont="1" applyFill="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5" fillId="35" borderId="51" xfId="0" applyFont="1" applyFill="1" applyBorder="1" applyAlignment="1">
      <alignment horizontal="center" vertical="top" wrapText="1"/>
    </xf>
    <xf numFmtId="0" fontId="5" fillId="35" borderId="63" xfId="0" applyFont="1" applyFill="1" applyBorder="1" applyAlignment="1">
      <alignment horizontal="center" vertical="top" wrapText="1"/>
    </xf>
    <xf numFmtId="0" fontId="5" fillId="35" borderId="47" xfId="0" applyFont="1" applyFill="1" applyBorder="1" applyAlignment="1">
      <alignment horizontal="center" vertical="top" wrapText="1"/>
    </xf>
    <xf numFmtId="0" fontId="5" fillId="35" borderId="0" xfId="0" applyFont="1" applyFill="1" applyBorder="1" applyAlignment="1">
      <alignment horizontal="center" vertical="top" wrapText="1"/>
    </xf>
    <xf numFmtId="0" fontId="5" fillId="35" borderId="27" xfId="0" applyFont="1" applyFill="1" applyBorder="1" applyAlignment="1">
      <alignment horizontal="center" vertical="top" wrapText="1"/>
    </xf>
    <xf numFmtId="0" fontId="5" fillId="35" borderId="67" xfId="0" applyFont="1" applyFill="1" applyBorder="1" applyAlignment="1">
      <alignment horizontal="center" vertical="top" wrapText="1"/>
    </xf>
    <xf numFmtId="0" fontId="1" fillId="0" borderId="52" xfId="0" applyFont="1" applyFill="1" applyBorder="1" applyAlignment="1">
      <alignment vertical="top"/>
    </xf>
    <xf numFmtId="0" fontId="1" fillId="0" borderId="38" xfId="0" applyFont="1" applyFill="1" applyBorder="1" applyAlignment="1">
      <alignment vertical="top"/>
    </xf>
    <xf numFmtId="0" fontId="0" fillId="0" borderId="25" xfId="0" applyFont="1" applyBorder="1" applyAlignment="1">
      <alignment horizontal="left" vertical="top" wrapText="1"/>
    </xf>
    <xf numFmtId="0" fontId="0" fillId="0" borderId="50" xfId="0" applyFont="1" applyBorder="1" applyAlignment="1">
      <alignment horizontal="left" vertical="top" wrapText="1"/>
    </xf>
    <xf numFmtId="0" fontId="0" fillId="0" borderId="86" xfId="0" applyFont="1" applyBorder="1" applyAlignment="1">
      <alignment horizontal="left" vertical="top" wrapText="1"/>
    </xf>
    <xf numFmtId="0" fontId="1" fillId="0" borderId="13" xfId="0" applyFont="1" applyFill="1" applyBorder="1" applyAlignment="1">
      <alignment vertical="top"/>
    </xf>
    <xf numFmtId="0" fontId="1" fillId="0" borderId="12" xfId="0" applyFont="1" applyFill="1" applyBorder="1" applyAlignment="1">
      <alignment vertical="top"/>
    </xf>
    <xf numFmtId="0" fontId="0" fillId="0" borderId="19" xfId="0" applyFont="1" applyFill="1" applyBorder="1" applyAlignment="1">
      <alignment horizontal="left" vertical="top" wrapText="1"/>
    </xf>
    <xf numFmtId="0" fontId="0" fillId="0" borderId="88" xfId="0" applyFont="1" applyFill="1" applyBorder="1" applyAlignment="1">
      <alignment horizontal="left" vertical="top" wrapText="1"/>
    </xf>
    <xf numFmtId="0" fontId="0" fillId="0" borderId="51" xfId="0" applyBorder="1" applyAlignment="1">
      <alignment horizontal="center"/>
    </xf>
    <xf numFmtId="0" fontId="0" fillId="0" borderId="63" xfId="0" applyBorder="1" applyAlignment="1">
      <alignment horizontal="center"/>
    </xf>
    <xf numFmtId="0" fontId="0" fillId="0" borderId="47"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67" xfId="0" applyBorder="1" applyAlignment="1">
      <alignment horizontal="center"/>
    </xf>
    <xf numFmtId="0" fontId="61" fillId="34" borderId="25" xfId="0" applyFont="1" applyFill="1" applyBorder="1" applyAlignment="1">
      <alignment horizontal="center" vertical="center"/>
    </xf>
    <xf numFmtId="0" fontId="61" fillId="34" borderId="50" xfId="0" applyFont="1" applyFill="1" applyBorder="1" applyAlignment="1">
      <alignment horizontal="center" vertical="center"/>
    </xf>
    <xf numFmtId="0" fontId="61" fillId="34" borderId="86" xfId="0" applyFont="1" applyFill="1" applyBorder="1" applyAlignment="1">
      <alignment horizontal="center" vertical="center"/>
    </xf>
    <xf numFmtId="0" fontId="1" fillId="0" borderId="26" xfId="0" applyFont="1" applyBorder="1" applyAlignment="1">
      <alignment horizontal="left" wrapText="1"/>
    </xf>
    <xf numFmtId="0" fontId="1" fillId="0" borderId="19" xfId="0" applyFont="1" applyBorder="1" applyAlignment="1">
      <alignment horizontal="left" wrapText="1"/>
    </xf>
    <xf numFmtId="0" fontId="1" fillId="0" borderId="88" xfId="0" applyFont="1" applyBorder="1" applyAlignment="1">
      <alignment horizontal="left" wrapText="1"/>
    </xf>
    <xf numFmtId="49" fontId="1" fillId="0" borderId="27" xfId="0" applyNumberFormat="1" applyFont="1" applyBorder="1" applyAlignment="1">
      <alignment horizontal="left" vertical="center" wrapText="1"/>
    </xf>
    <xf numFmtId="49" fontId="1" fillId="0" borderId="67" xfId="0" applyNumberFormat="1" applyFont="1" applyBorder="1" applyAlignment="1">
      <alignment horizontal="left" vertical="center" wrapText="1"/>
    </xf>
    <xf numFmtId="49" fontId="1" fillId="0" borderId="31" xfId="0" applyNumberFormat="1" applyFont="1" applyBorder="1" applyAlignment="1">
      <alignment horizontal="left" vertical="center" wrapText="1"/>
    </xf>
    <xf numFmtId="14" fontId="0" fillId="0" borderId="41" xfId="0" applyNumberFormat="1" applyFont="1" applyBorder="1" applyAlignment="1">
      <alignment horizontal="left" vertical="top"/>
    </xf>
    <xf numFmtId="14" fontId="0" fillId="0" borderId="23" xfId="0" applyNumberFormat="1" applyFont="1" applyBorder="1" applyAlignment="1">
      <alignment horizontal="left" vertical="top"/>
    </xf>
    <xf numFmtId="0" fontId="61" fillId="34" borderId="24" xfId="0" applyFont="1" applyFill="1" applyBorder="1" applyAlignment="1">
      <alignment horizontal="center" vertical="center" wrapText="1"/>
    </xf>
    <xf numFmtId="0" fontId="61" fillId="34" borderId="57" xfId="0" applyFont="1" applyFill="1" applyBorder="1" applyAlignment="1">
      <alignment horizontal="center" vertical="center" wrapText="1"/>
    </xf>
    <xf numFmtId="4" fontId="61" fillId="34" borderId="24" xfId="0" applyNumberFormat="1" applyFont="1" applyFill="1" applyBorder="1" applyAlignment="1">
      <alignment horizontal="center" vertical="center"/>
    </xf>
    <xf numFmtId="4" fontId="61" fillId="34" borderId="57" xfId="0" applyNumberFormat="1" applyFont="1" applyFill="1" applyBorder="1" applyAlignment="1">
      <alignment horizontal="center" vertical="center"/>
    </xf>
    <xf numFmtId="0" fontId="6" fillId="0" borderId="44"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202" fontId="0" fillId="33" borderId="25" xfId="0" applyNumberFormat="1" applyFont="1" applyFill="1" applyBorder="1" applyAlignment="1">
      <alignment horizontal="left" vertical="top" wrapText="1"/>
    </xf>
    <xf numFmtId="202" fontId="0" fillId="33" borderId="50" xfId="0" applyNumberFormat="1" applyFont="1" applyFill="1" applyBorder="1" applyAlignment="1">
      <alignment horizontal="left" vertical="top" wrapText="1"/>
    </xf>
    <xf numFmtId="202" fontId="1" fillId="0" borderId="24" xfId="0" applyNumberFormat="1" applyFont="1" applyFill="1" applyBorder="1" applyAlignment="1">
      <alignment horizontal="center" vertical="center"/>
    </xf>
    <xf numFmtId="202" fontId="1" fillId="0" borderId="20" xfId="0" applyNumberFormat="1" applyFont="1" applyFill="1" applyBorder="1" applyAlignment="1">
      <alignment horizontal="center" vertical="center"/>
    </xf>
    <xf numFmtId="0" fontId="0" fillId="0" borderId="26" xfId="0" applyFont="1" applyBorder="1" applyAlignment="1">
      <alignment horizontal="left" vertical="top"/>
    </xf>
    <xf numFmtId="0" fontId="0" fillId="0" borderId="19" xfId="0" applyFont="1" applyBorder="1" applyAlignment="1">
      <alignment horizontal="left" vertical="top"/>
    </xf>
    <xf numFmtId="0" fontId="70" fillId="34" borderId="44" xfId="0" applyNumberFormat="1" applyFont="1" applyFill="1" applyBorder="1" applyAlignment="1">
      <alignment horizontal="center" vertical="center"/>
    </xf>
    <xf numFmtId="0" fontId="70" fillId="34" borderId="48" xfId="0" applyNumberFormat="1" applyFont="1" applyFill="1" applyBorder="1" applyAlignment="1">
      <alignment horizontal="center" vertical="center"/>
    </xf>
    <xf numFmtId="0" fontId="70" fillId="34" borderId="49" xfId="0" applyNumberFormat="1" applyFont="1" applyFill="1" applyBorder="1" applyAlignment="1">
      <alignment horizontal="center" vertical="center"/>
    </xf>
    <xf numFmtId="14" fontId="0" fillId="0" borderId="26" xfId="0" applyNumberFormat="1" applyFont="1" applyBorder="1" applyAlignment="1">
      <alignment horizontal="left" vertical="top"/>
    </xf>
    <xf numFmtId="14" fontId="0" fillId="0" borderId="19" xfId="0" applyNumberFormat="1" applyFont="1" applyBorder="1" applyAlignment="1">
      <alignment horizontal="left" vertical="top"/>
    </xf>
    <xf numFmtId="0" fontId="1" fillId="34" borderId="65" xfId="0" applyFont="1" applyFill="1" applyBorder="1" applyAlignment="1" quotePrefix="1">
      <alignment horizontal="center" vertical="top"/>
    </xf>
    <xf numFmtId="0" fontId="1" fillId="34" borderId="62" xfId="0" applyFont="1" applyFill="1" applyBorder="1" applyAlignment="1">
      <alignment horizontal="center" vertical="top"/>
    </xf>
    <xf numFmtId="0" fontId="1" fillId="34" borderId="66" xfId="0" applyFont="1" applyFill="1" applyBorder="1" applyAlignment="1">
      <alignment horizontal="center" vertical="top"/>
    </xf>
    <xf numFmtId="0" fontId="1" fillId="34" borderId="55" xfId="0" applyFont="1" applyFill="1" applyBorder="1" applyAlignment="1" quotePrefix="1">
      <alignment horizontal="center" vertical="top"/>
    </xf>
    <xf numFmtId="0" fontId="1" fillId="34" borderId="42" xfId="0" applyFont="1" applyFill="1" applyBorder="1" applyAlignment="1">
      <alignment horizontal="center" vertical="top"/>
    </xf>
    <xf numFmtId="0" fontId="1" fillId="34" borderId="45" xfId="0" applyFont="1" applyFill="1" applyBorder="1" applyAlignment="1">
      <alignment horizontal="center" vertical="top"/>
    </xf>
    <xf numFmtId="0" fontId="71" fillId="34" borderId="44" xfId="0" applyFont="1" applyFill="1" applyBorder="1" applyAlignment="1">
      <alignment horizontal="center" vertical="center"/>
    </xf>
    <xf numFmtId="0" fontId="71" fillId="34" borderId="48" xfId="0" applyFont="1" applyFill="1" applyBorder="1" applyAlignment="1">
      <alignment horizontal="center" vertical="center"/>
    </xf>
    <xf numFmtId="0" fontId="71" fillId="34" borderId="49" xfId="0" applyFont="1" applyFill="1" applyBorder="1" applyAlignment="1">
      <alignment horizontal="center" vertical="center"/>
    </xf>
    <xf numFmtId="0" fontId="0" fillId="0" borderId="47" xfId="0" applyFont="1" applyBorder="1" applyAlignment="1">
      <alignment horizontal="center"/>
    </xf>
    <xf numFmtId="0" fontId="0" fillId="0" borderId="0" xfId="0" applyFont="1" applyBorder="1" applyAlignment="1">
      <alignment horizontal="center"/>
    </xf>
    <xf numFmtId="0" fontId="0" fillId="0" borderId="84" xfId="0" applyFont="1" applyBorder="1" applyAlignment="1">
      <alignment horizontal="center"/>
    </xf>
    <xf numFmtId="0" fontId="6" fillId="0" borderId="15" xfId="0" applyFont="1" applyBorder="1" applyAlignment="1">
      <alignment horizontal="center" vertical="center"/>
    </xf>
    <xf numFmtId="0" fontId="6" fillId="0" borderId="63" xfId="0" applyFont="1" applyBorder="1" applyAlignment="1">
      <alignment horizontal="center" vertical="center"/>
    </xf>
    <xf numFmtId="0" fontId="6" fillId="0" borderId="11" xfId="0" applyFont="1" applyBorder="1" applyAlignment="1">
      <alignment horizontal="center" vertical="center"/>
    </xf>
    <xf numFmtId="0" fontId="6" fillId="0" borderId="29" xfId="0" applyFont="1" applyBorder="1" applyAlignment="1">
      <alignment horizontal="center" vertical="center"/>
    </xf>
    <xf numFmtId="0" fontId="6" fillId="0" borderId="67" xfId="0" applyFont="1" applyBorder="1" applyAlignment="1">
      <alignment horizontal="center" vertical="center"/>
    </xf>
    <xf numFmtId="0" fontId="6" fillId="0" borderId="31" xfId="0" applyFont="1" applyBorder="1" applyAlignment="1">
      <alignment horizontal="center" vertical="center"/>
    </xf>
    <xf numFmtId="0" fontId="6" fillId="0" borderId="51"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72" xfId="0" applyFont="1" applyBorder="1" applyAlignment="1">
      <alignment horizontal="center" vertical="center" wrapText="1"/>
    </xf>
    <xf numFmtId="49" fontId="6" fillId="0" borderId="27" xfId="0" applyNumberFormat="1" applyFont="1" applyBorder="1" applyAlignment="1">
      <alignment horizontal="left" vertical="center" wrapText="1"/>
    </xf>
    <xf numFmtId="49" fontId="6" fillId="0" borderId="67" xfId="0" applyNumberFormat="1" applyFont="1" applyBorder="1" applyAlignment="1">
      <alignment horizontal="left" vertical="center" wrapText="1"/>
    </xf>
    <xf numFmtId="49" fontId="6" fillId="0" borderId="71" xfId="0" applyNumberFormat="1" applyFont="1" applyBorder="1" applyAlignment="1">
      <alignment horizontal="left" vertical="center" wrapText="1"/>
    </xf>
    <xf numFmtId="0" fontId="13" fillId="39" borderId="52" xfId="52" applyFont="1" applyFill="1" applyBorder="1" applyAlignment="1">
      <alignment horizontal="center"/>
      <protection/>
    </xf>
    <xf numFmtId="0" fontId="13" fillId="39" borderId="40" xfId="52" applyFont="1" applyFill="1" applyBorder="1" applyAlignment="1">
      <alignment horizontal="center"/>
      <protection/>
    </xf>
    <xf numFmtId="0" fontId="13" fillId="39" borderId="38" xfId="52" applyFont="1" applyFill="1" applyBorder="1" applyAlignment="1">
      <alignment horizontal="center"/>
      <protection/>
    </xf>
    <xf numFmtId="0" fontId="72" fillId="40" borderId="13" xfId="51" applyFont="1" applyFill="1" applyBorder="1" applyAlignment="1">
      <alignment horizontal="center"/>
      <protection/>
    </xf>
    <xf numFmtId="0" fontId="72" fillId="40" borderId="10" xfId="51" applyFont="1" applyFill="1" applyBorder="1" applyAlignment="1">
      <alignment horizontal="center"/>
      <protection/>
    </xf>
    <xf numFmtId="0" fontId="72" fillId="40" borderId="12" xfId="51" applyFont="1" applyFill="1" applyBorder="1" applyAlignment="1">
      <alignment horizontal="center"/>
      <protection/>
    </xf>
    <xf numFmtId="0" fontId="14" fillId="0" borderId="13" xfId="51" applyFont="1" applyBorder="1" applyAlignment="1">
      <alignment horizontal="center"/>
      <protection/>
    </xf>
    <xf numFmtId="0" fontId="14" fillId="0" borderId="10" xfId="51" applyFont="1" applyBorder="1" applyAlignment="1">
      <alignment horizontal="center"/>
      <protection/>
    </xf>
    <xf numFmtId="0" fontId="63" fillId="38" borderId="10" xfId="51" applyFont="1" applyFill="1" applyBorder="1" applyAlignment="1">
      <alignment horizontal="center"/>
      <protection/>
    </xf>
    <xf numFmtId="0" fontId="73" fillId="0" borderId="12" xfId="51" applyFont="1" applyBorder="1" applyAlignment="1">
      <alignment horizontal="center"/>
      <protection/>
    </xf>
    <xf numFmtId="0" fontId="63" fillId="38" borderId="13" xfId="51" applyFont="1" applyFill="1" applyBorder="1" applyAlignment="1">
      <alignment horizontal="left" vertical="center"/>
      <protection/>
    </xf>
    <xf numFmtId="0" fontId="63" fillId="38" borderId="10" xfId="51" applyFont="1" applyFill="1" applyBorder="1" applyAlignment="1">
      <alignment horizontal="left" vertical="center"/>
      <protection/>
    </xf>
    <xf numFmtId="0" fontId="67" fillId="0" borderId="10" xfId="51" applyFont="1" applyBorder="1" applyAlignment="1">
      <alignment horizontal="center" vertical="center" wrapText="1"/>
      <protection/>
    </xf>
    <xf numFmtId="0" fontId="64" fillId="0" borderId="10" xfId="51" applyFont="1" applyBorder="1" applyAlignment="1">
      <alignment horizontal="center" vertical="top"/>
      <protection/>
    </xf>
    <xf numFmtId="0" fontId="63" fillId="38" borderId="13" xfId="51" applyFont="1" applyFill="1" applyBorder="1" applyAlignment="1">
      <alignment horizontal="left"/>
      <protection/>
    </xf>
    <xf numFmtId="0" fontId="63" fillId="38" borderId="10" xfId="51" applyFont="1" applyFill="1" applyBorder="1" applyAlignment="1">
      <alignment horizontal="left"/>
      <protection/>
    </xf>
    <xf numFmtId="0" fontId="67" fillId="0" borderId="10" xfId="51" applyFont="1" applyBorder="1" applyAlignment="1">
      <alignment horizontal="center"/>
      <protection/>
    </xf>
    <xf numFmtId="0" fontId="67" fillId="0" borderId="10" xfId="51" applyFont="1" applyBorder="1" applyAlignment="1">
      <alignment horizontal="center" wrapText="1"/>
      <protection/>
    </xf>
    <xf numFmtId="0" fontId="64" fillId="0" borderId="10" xfId="51" applyFont="1" applyBorder="1" applyAlignment="1">
      <alignment horizontal="center" wrapText="1"/>
      <protection/>
    </xf>
    <xf numFmtId="0" fontId="64" fillId="0" borderId="10" xfId="51" applyFont="1" applyBorder="1" applyAlignment="1">
      <alignment horizontal="center"/>
      <protection/>
    </xf>
    <xf numFmtId="14" fontId="67" fillId="0" borderId="10" xfId="51" applyNumberFormat="1" applyFont="1" applyBorder="1" applyAlignment="1">
      <alignment horizontal="center"/>
      <protection/>
    </xf>
    <xf numFmtId="14" fontId="14" fillId="0" borderId="10" xfId="52" applyNumberFormat="1" applyFont="1" applyBorder="1" applyAlignment="1">
      <alignment horizontal="center"/>
      <protection/>
    </xf>
    <xf numFmtId="0" fontId="14" fillId="0" borderId="10" xfId="52" applyFont="1" applyBorder="1" applyAlignment="1">
      <alignment horizontal="center"/>
      <protection/>
    </xf>
    <xf numFmtId="0" fontId="74" fillId="38" borderId="13" xfId="51" applyFont="1" applyFill="1" applyBorder="1" applyAlignment="1">
      <alignment horizontal="center" vertical="center"/>
      <protection/>
    </xf>
    <xf numFmtId="0" fontId="63" fillId="38" borderId="10" xfId="51" applyFont="1" applyFill="1" applyBorder="1" applyAlignment="1">
      <alignment horizontal="center" vertical="center"/>
      <protection/>
    </xf>
    <xf numFmtId="8" fontId="64" fillId="0" borderId="10" xfId="51" applyNumberFormat="1" applyFont="1" applyBorder="1" applyAlignment="1">
      <alignment horizontal="center" vertical="center"/>
      <protection/>
    </xf>
    <xf numFmtId="8" fontId="67" fillId="0" borderId="10" xfId="51" applyNumberFormat="1" applyFont="1" applyBorder="1" applyAlignment="1">
      <alignment horizontal="center" vertical="center"/>
      <protection/>
    </xf>
    <xf numFmtId="3" fontId="64" fillId="0" borderId="13" xfId="44" applyNumberFormat="1" applyFont="1" applyBorder="1" applyAlignment="1">
      <alignment horizontal="center" vertical="center" wrapText="1"/>
      <protection/>
    </xf>
    <xf numFmtId="3" fontId="64" fillId="0" borderId="10" xfId="44" applyNumberFormat="1" applyFont="1" applyBorder="1" applyAlignment="1">
      <alignment horizontal="center" vertical="center" wrapText="1"/>
      <protection/>
    </xf>
    <xf numFmtId="3" fontId="64" fillId="0" borderId="12" xfId="44" applyNumberFormat="1" applyFont="1" applyBorder="1" applyAlignment="1">
      <alignment horizontal="center" vertical="center" wrapText="1"/>
      <protection/>
    </xf>
    <xf numFmtId="0" fontId="13" fillId="39" borderId="13" xfId="52" applyFont="1" applyFill="1" applyBorder="1" applyAlignment="1">
      <alignment horizontal="center"/>
      <protection/>
    </xf>
    <xf numFmtId="0" fontId="13" fillId="39" borderId="10" xfId="52" applyFont="1" applyFill="1" applyBorder="1" applyAlignment="1">
      <alignment horizontal="center"/>
      <protection/>
    </xf>
    <xf numFmtId="0" fontId="13" fillId="39" borderId="12" xfId="52" applyFont="1" applyFill="1" applyBorder="1" applyAlignment="1">
      <alignment horizontal="center"/>
      <protection/>
    </xf>
    <xf numFmtId="0" fontId="1" fillId="0" borderId="44" xfId="0" applyFont="1" applyBorder="1" applyAlignment="1">
      <alignment horizontal="left" wrapText="1"/>
    </xf>
    <xf numFmtId="0" fontId="1" fillId="0" borderId="48" xfId="0" applyFont="1" applyBorder="1" applyAlignment="1">
      <alignment horizontal="left" wrapText="1"/>
    </xf>
    <xf numFmtId="0" fontId="1" fillId="0" borderId="49" xfId="0" applyFont="1" applyBorder="1" applyAlignment="1">
      <alignment horizontal="left" wrapText="1"/>
    </xf>
    <xf numFmtId="3" fontId="64" fillId="0" borderId="65" xfId="44" applyNumberFormat="1" applyFont="1" applyBorder="1" applyAlignment="1">
      <alignment horizontal="center" vertical="center" wrapText="1"/>
      <protection/>
    </xf>
    <xf numFmtId="3" fontId="64" fillId="0" borderId="62" xfId="44" applyNumberFormat="1" applyFont="1" applyBorder="1" applyAlignment="1">
      <alignment horizontal="center" vertical="center" wrapText="1"/>
      <protection/>
    </xf>
    <xf numFmtId="3" fontId="64" fillId="0" borderId="66" xfId="44" applyNumberFormat="1" applyFont="1" applyBorder="1" applyAlignment="1">
      <alignment horizontal="center" vertical="center" wrapText="1"/>
      <protection/>
    </xf>
  </cellXfs>
  <cellStyles count="5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Normal" xfId="44"/>
    <cellStyle name="Hyperlink" xfId="45"/>
    <cellStyle name="Followed Hyperlink" xfId="46"/>
    <cellStyle name="Incorreto" xfId="47"/>
    <cellStyle name="Currency" xfId="48"/>
    <cellStyle name="Currency [0]" xfId="49"/>
    <cellStyle name="Neutra" xfId="50"/>
    <cellStyle name="Normal 2" xfId="51"/>
    <cellStyle name="Normal 2 2" xfId="52"/>
    <cellStyle name="Normal 4 2" xfId="53"/>
    <cellStyle name="Normal 7" xfId="54"/>
    <cellStyle name="Normal_Pesquisa no referencial 10 de maio de 2013" xfId="55"/>
    <cellStyle name="Nota" xfId="56"/>
    <cellStyle name="Percent" xfId="57"/>
    <cellStyle name="Saíd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 name="Comma" xfId="68"/>
    <cellStyle name="Vírgula 2" xfId="69"/>
    <cellStyle name="Vírgula 5"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828675</xdr:colOff>
      <xdr:row>2</xdr:row>
      <xdr:rowOff>28575</xdr:rowOff>
    </xdr:from>
    <xdr:to>
      <xdr:col>3</xdr:col>
      <xdr:colOff>3667125</xdr:colOff>
      <xdr:row>5</xdr:row>
      <xdr:rowOff>600075</xdr:rowOff>
    </xdr:to>
    <xdr:pic>
      <xdr:nvPicPr>
        <xdr:cNvPr id="1" name="Imagem 3" descr="Câmara Aruanã"/>
        <xdr:cNvPicPr preferRelativeResize="1">
          <a:picLocks noChangeAspect="1"/>
        </xdr:cNvPicPr>
      </xdr:nvPicPr>
      <xdr:blipFill>
        <a:blip r:embed="rId1"/>
        <a:stretch>
          <a:fillRect/>
        </a:stretch>
      </xdr:blipFill>
      <xdr:spPr>
        <a:xfrm>
          <a:off x="1276350" y="914400"/>
          <a:ext cx="5010150" cy="1714500"/>
        </a:xfrm>
        <a:prstGeom prst="rect">
          <a:avLst/>
        </a:prstGeom>
        <a:noFill/>
        <a:ln w="9525" cmpd="sng">
          <a:noFill/>
        </a:ln>
      </xdr:spPr>
    </xdr:pic>
    <xdr:clientData/>
  </xdr:twoCellAnchor>
  <xdr:twoCellAnchor editAs="oneCell">
    <xdr:from>
      <xdr:col>7</xdr:col>
      <xdr:colOff>819150</xdr:colOff>
      <xdr:row>95</xdr:row>
      <xdr:rowOff>152400</xdr:rowOff>
    </xdr:from>
    <xdr:to>
      <xdr:col>9</xdr:col>
      <xdr:colOff>638175</xdr:colOff>
      <xdr:row>95</xdr:row>
      <xdr:rowOff>1228725</xdr:rowOff>
    </xdr:to>
    <xdr:pic>
      <xdr:nvPicPr>
        <xdr:cNvPr id="2" name="Imagem 2"/>
        <xdr:cNvPicPr preferRelativeResize="1">
          <a:picLocks noChangeAspect="1"/>
        </xdr:cNvPicPr>
      </xdr:nvPicPr>
      <xdr:blipFill>
        <a:blip r:embed="rId2"/>
        <a:stretch>
          <a:fillRect/>
        </a:stretch>
      </xdr:blipFill>
      <xdr:spPr>
        <a:xfrm>
          <a:off x="10848975" y="37499925"/>
          <a:ext cx="1704975"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190500</xdr:colOff>
      <xdr:row>10</xdr:row>
      <xdr:rowOff>66675</xdr:rowOff>
    </xdr:from>
    <xdr:to>
      <xdr:col>6</xdr:col>
      <xdr:colOff>790575</xdr:colOff>
      <xdr:row>10</xdr:row>
      <xdr:rowOff>1143000</xdr:rowOff>
    </xdr:to>
    <xdr:pic>
      <xdr:nvPicPr>
        <xdr:cNvPr id="1" name="Imagem 1"/>
        <xdr:cNvPicPr preferRelativeResize="1">
          <a:picLocks noChangeAspect="1"/>
        </xdr:cNvPicPr>
      </xdr:nvPicPr>
      <xdr:blipFill>
        <a:blip r:embed="rId1"/>
        <a:stretch>
          <a:fillRect/>
        </a:stretch>
      </xdr:blipFill>
      <xdr:spPr>
        <a:xfrm>
          <a:off x="6029325" y="4343400"/>
          <a:ext cx="1714500" cy="1076325"/>
        </a:xfrm>
        <a:prstGeom prst="rect">
          <a:avLst/>
        </a:prstGeom>
        <a:noFill/>
        <a:ln w="9525" cmpd="sng">
          <a:noFill/>
        </a:ln>
      </xdr:spPr>
    </xdr:pic>
    <xdr:clientData/>
  </xdr:twoCellAnchor>
  <xdr:twoCellAnchor editAs="oneCell">
    <xdr:from>
      <xdr:col>0</xdr:col>
      <xdr:colOff>133350</xdr:colOff>
      <xdr:row>0</xdr:row>
      <xdr:rowOff>285750</xdr:rowOff>
    </xdr:from>
    <xdr:to>
      <xdr:col>1</xdr:col>
      <xdr:colOff>752475</xdr:colOff>
      <xdr:row>2</xdr:row>
      <xdr:rowOff>114300</xdr:rowOff>
    </xdr:to>
    <xdr:pic>
      <xdr:nvPicPr>
        <xdr:cNvPr id="2" name="Imagem 3" descr="Câmara Aruanã"/>
        <xdr:cNvPicPr preferRelativeResize="1">
          <a:picLocks noChangeAspect="1"/>
        </xdr:cNvPicPr>
      </xdr:nvPicPr>
      <xdr:blipFill>
        <a:blip r:embed="rId2"/>
        <a:stretch>
          <a:fillRect/>
        </a:stretch>
      </xdr:blipFill>
      <xdr:spPr>
        <a:xfrm>
          <a:off x="133350" y="285750"/>
          <a:ext cx="173355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2</xdr:row>
      <xdr:rowOff>438150</xdr:rowOff>
    </xdr:from>
    <xdr:to>
      <xdr:col>5</xdr:col>
      <xdr:colOff>2543175</xdr:colOff>
      <xdr:row>3</xdr:row>
      <xdr:rowOff>438150</xdr:rowOff>
    </xdr:to>
    <xdr:pic>
      <xdr:nvPicPr>
        <xdr:cNvPr id="1" name="Imagem 3" descr="Câmara Aruanã"/>
        <xdr:cNvPicPr preferRelativeResize="1">
          <a:picLocks noChangeAspect="1"/>
        </xdr:cNvPicPr>
      </xdr:nvPicPr>
      <xdr:blipFill>
        <a:blip r:embed="rId1"/>
        <a:stretch>
          <a:fillRect/>
        </a:stretch>
      </xdr:blipFill>
      <xdr:spPr>
        <a:xfrm>
          <a:off x="7800975" y="1200150"/>
          <a:ext cx="2457450" cy="847725"/>
        </a:xfrm>
        <a:prstGeom prst="rect">
          <a:avLst/>
        </a:prstGeom>
        <a:noFill/>
        <a:ln w="9525" cmpd="sng">
          <a:noFill/>
        </a:ln>
      </xdr:spPr>
    </xdr:pic>
    <xdr:clientData/>
  </xdr:twoCellAnchor>
  <xdr:twoCellAnchor editAs="oneCell">
    <xdr:from>
      <xdr:col>5</xdr:col>
      <xdr:colOff>409575</xdr:colOff>
      <xdr:row>30</xdr:row>
      <xdr:rowOff>142875</xdr:rowOff>
    </xdr:from>
    <xdr:to>
      <xdr:col>5</xdr:col>
      <xdr:colOff>2114550</xdr:colOff>
      <xdr:row>30</xdr:row>
      <xdr:rowOff>1219200</xdr:rowOff>
    </xdr:to>
    <xdr:pic>
      <xdr:nvPicPr>
        <xdr:cNvPr id="2" name="Imagem 3"/>
        <xdr:cNvPicPr preferRelativeResize="1">
          <a:picLocks noChangeAspect="1"/>
        </xdr:cNvPicPr>
      </xdr:nvPicPr>
      <xdr:blipFill>
        <a:blip r:embed="rId2"/>
        <a:stretch>
          <a:fillRect/>
        </a:stretch>
      </xdr:blipFill>
      <xdr:spPr>
        <a:xfrm>
          <a:off x="8124825" y="9229725"/>
          <a:ext cx="1704975"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1514475</xdr:colOff>
      <xdr:row>1</xdr:row>
      <xdr:rowOff>57150</xdr:rowOff>
    </xdr:from>
    <xdr:to>
      <xdr:col>5</xdr:col>
      <xdr:colOff>4095750</xdr:colOff>
      <xdr:row>2</xdr:row>
      <xdr:rowOff>428625</xdr:rowOff>
    </xdr:to>
    <xdr:pic>
      <xdr:nvPicPr>
        <xdr:cNvPr id="1" name="Imagem 3" descr="Câmara Aruanã"/>
        <xdr:cNvPicPr preferRelativeResize="1">
          <a:picLocks noChangeAspect="1"/>
        </xdr:cNvPicPr>
      </xdr:nvPicPr>
      <xdr:blipFill>
        <a:blip r:embed="rId1"/>
        <a:stretch>
          <a:fillRect/>
        </a:stretch>
      </xdr:blipFill>
      <xdr:spPr>
        <a:xfrm>
          <a:off x="10153650" y="371475"/>
          <a:ext cx="2571750" cy="876300"/>
        </a:xfrm>
        <a:prstGeom prst="rect">
          <a:avLst/>
        </a:prstGeom>
        <a:noFill/>
        <a:ln w="9525" cmpd="sng">
          <a:noFill/>
        </a:ln>
      </xdr:spPr>
    </xdr:pic>
    <xdr:clientData/>
  </xdr:twoCellAnchor>
  <xdr:twoCellAnchor editAs="oneCell">
    <xdr:from>
      <xdr:col>5</xdr:col>
      <xdr:colOff>4962525</xdr:colOff>
      <xdr:row>80</xdr:row>
      <xdr:rowOff>104775</xdr:rowOff>
    </xdr:from>
    <xdr:to>
      <xdr:col>5</xdr:col>
      <xdr:colOff>7000875</xdr:colOff>
      <xdr:row>80</xdr:row>
      <xdr:rowOff>1390650</xdr:rowOff>
    </xdr:to>
    <xdr:pic>
      <xdr:nvPicPr>
        <xdr:cNvPr id="2" name="Imagem 2"/>
        <xdr:cNvPicPr preferRelativeResize="1">
          <a:picLocks noChangeAspect="1"/>
        </xdr:cNvPicPr>
      </xdr:nvPicPr>
      <xdr:blipFill>
        <a:blip r:embed="rId2"/>
        <a:stretch>
          <a:fillRect/>
        </a:stretch>
      </xdr:blipFill>
      <xdr:spPr>
        <a:xfrm>
          <a:off x="13601700" y="72894825"/>
          <a:ext cx="2038350" cy="1285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161925</xdr:colOff>
      <xdr:row>4</xdr:row>
      <xdr:rowOff>114300</xdr:rowOff>
    </xdr:from>
    <xdr:to>
      <xdr:col>11</xdr:col>
      <xdr:colOff>1714500</xdr:colOff>
      <xdr:row>8</xdr:row>
      <xdr:rowOff>0</xdr:rowOff>
    </xdr:to>
    <xdr:pic>
      <xdr:nvPicPr>
        <xdr:cNvPr id="1" name="Imagem 3" descr="Câmara Aruanã"/>
        <xdr:cNvPicPr preferRelativeResize="1">
          <a:picLocks noChangeAspect="1"/>
        </xdr:cNvPicPr>
      </xdr:nvPicPr>
      <xdr:blipFill>
        <a:blip r:embed="rId1"/>
        <a:stretch>
          <a:fillRect/>
        </a:stretch>
      </xdr:blipFill>
      <xdr:spPr>
        <a:xfrm>
          <a:off x="8401050" y="962025"/>
          <a:ext cx="1552575" cy="533400"/>
        </a:xfrm>
        <a:prstGeom prst="rect">
          <a:avLst/>
        </a:prstGeom>
        <a:noFill/>
        <a:ln w="9525" cmpd="sng">
          <a:noFill/>
        </a:ln>
      </xdr:spPr>
    </xdr:pic>
    <xdr:clientData/>
  </xdr:twoCellAnchor>
  <xdr:twoCellAnchor editAs="oneCell">
    <xdr:from>
      <xdr:col>11</xdr:col>
      <xdr:colOff>161925</xdr:colOff>
      <xdr:row>17</xdr:row>
      <xdr:rowOff>57150</xdr:rowOff>
    </xdr:from>
    <xdr:to>
      <xdr:col>11</xdr:col>
      <xdr:colOff>1714500</xdr:colOff>
      <xdr:row>20</xdr:row>
      <xdr:rowOff>104775</xdr:rowOff>
    </xdr:to>
    <xdr:pic>
      <xdr:nvPicPr>
        <xdr:cNvPr id="2" name="Imagem 3" descr="Câmara Aruanã"/>
        <xdr:cNvPicPr preferRelativeResize="1">
          <a:picLocks noChangeAspect="1"/>
        </xdr:cNvPicPr>
      </xdr:nvPicPr>
      <xdr:blipFill>
        <a:blip r:embed="rId1"/>
        <a:stretch>
          <a:fillRect/>
        </a:stretch>
      </xdr:blipFill>
      <xdr:spPr>
        <a:xfrm>
          <a:off x="8401050" y="3133725"/>
          <a:ext cx="1552575" cy="533400"/>
        </a:xfrm>
        <a:prstGeom prst="rect">
          <a:avLst/>
        </a:prstGeom>
        <a:noFill/>
        <a:ln w="9525" cmpd="sng">
          <a:noFill/>
        </a:ln>
      </xdr:spPr>
    </xdr:pic>
    <xdr:clientData/>
  </xdr:twoCellAnchor>
  <xdr:twoCellAnchor editAs="oneCell">
    <xdr:from>
      <xdr:col>11</xdr:col>
      <xdr:colOff>9525</xdr:colOff>
      <xdr:row>27</xdr:row>
      <xdr:rowOff>114300</xdr:rowOff>
    </xdr:from>
    <xdr:to>
      <xdr:col>11</xdr:col>
      <xdr:colOff>1724025</xdr:colOff>
      <xdr:row>34</xdr:row>
      <xdr:rowOff>47625</xdr:rowOff>
    </xdr:to>
    <xdr:pic>
      <xdr:nvPicPr>
        <xdr:cNvPr id="3" name="Imagem 2"/>
        <xdr:cNvPicPr preferRelativeResize="1">
          <a:picLocks noChangeAspect="1"/>
        </xdr:cNvPicPr>
      </xdr:nvPicPr>
      <xdr:blipFill>
        <a:blip r:embed="rId2"/>
        <a:stretch>
          <a:fillRect/>
        </a:stretch>
      </xdr:blipFill>
      <xdr:spPr>
        <a:xfrm>
          <a:off x="8248650" y="4943475"/>
          <a:ext cx="17145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91"/>
  <sheetViews>
    <sheetView view="pageBreakPreview" zoomScale="85" zoomScaleNormal="60" zoomScaleSheetLayoutView="85" zoomScalePageLayoutView="0" workbookViewId="0" topLeftCell="A78">
      <selection activeCell="F91" sqref="F91"/>
    </sheetView>
  </sheetViews>
  <sheetFormatPr defaultColWidth="9.140625" defaultRowHeight="12.75"/>
  <cols>
    <col min="1" max="1" width="6.7109375" style="14" customWidth="1"/>
    <col min="2" max="2" width="14.8515625" style="14" bestFit="1" customWidth="1"/>
    <col min="3" max="3" width="17.7109375" style="14" customWidth="1"/>
    <col min="4" max="4" width="77.140625" style="0" customWidth="1"/>
    <col min="5" max="5" width="6.7109375" style="9" customWidth="1"/>
    <col min="6" max="6" width="13.57421875" style="17" customWidth="1"/>
    <col min="7" max="7" width="13.7109375" style="20" customWidth="1"/>
    <col min="8" max="8" width="14.57421875" style="11" bestFit="1" customWidth="1"/>
    <col min="9" max="9" width="13.7109375" style="11" customWidth="1"/>
    <col min="10" max="10" width="14.57421875" style="11" bestFit="1" customWidth="1"/>
    <col min="11" max="11" width="12.00390625" style="0" customWidth="1"/>
  </cols>
  <sheetData>
    <row r="1" spans="1:10" ht="30" customHeight="1" thickBot="1">
      <c r="A1" s="420" t="s">
        <v>301</v>
      </c>
      <c r="B1" s="421"/>
      <c r="C1" s="421"/>
      <c r="D1" s="421"/>
      <c r="E1" s="421"/>
      <c r="F1" s="421"/>
      <c r="G1" s="421"/>
      <c r="H1" s="421"/>
      <c r="I1" s="421"/>
      <c r="J1" s="422"/>
    </row>
    <row r="2" spans="1:10" ht="39.75" customHeight="1">
      <c r="A2" s="423" t="s">
        <v>368</v>
      </c>
      <c r="B2" s="424"/>
      <c r="C2" s="424"/>
      <c r="D2" s="424"/>
      <c r="E2" s="429" t="s">
        <v>278</v>
      </c>
      <c r="F2" s="430"/>
      <c r="G2" s="431" t="s">
        <v>539</v>
      </c>
      <c r="H2" s="432"/>
      <c r="I2" s="432"/>
      <c r="J2" s="433"/>
    </row>
    <row r="3" spans="1:10" ht="30" customHeight="1">
      <c r="A3" s="425"/>
      <c r="B3" s="426"/>
      <c r="C3" s="426"/>
      <c r="D3" s="426"/>
      <c r="E3" s="434" t="s">
        <v>279</v>
      </c>
      <c r="F3" s="435"/>
      <c r="G3" s="436" t="s">
        <v>344</v>
      </c>
      <c r="H3" s="436"/>
      <c r="I3" s="436"/>
      <c r="J3" s="437"/>
    </row>
    <row r="4" spans="1:10" ht="30" customHeight="1">
      <c r="A4" s="425"/>
      <c r="B4" s="426"/>
      <c r="C4" s="426"/>
      <c r="D4" s="426"/>
      <c r="E4" s="396" t="s">
        <v>281</v>
      </c>
      <c r="F4" s="397"/>
      <c r="G4" s="411" t="s">
        <v>286</v>
      </c>
      <c r="H4" s="411"/>
      <c r="I4" s="411"/>
      <c r="J4" s="412"/>
    </row>
    <row r="5" spans="1:10" ht="30" customHeight="1">
      <c r="A5" s="425"/>
      <c r="B5" s="426"/>
      <c r="C5" s="426"/>
      <c r="D5" s="426"/>
      <c r="E5" s="402" t="s">
        <v>282</v>
      </c>
      <c r="F5" s="403"/>
      <c r="G5" s="415" t="s">
        <v>578</v>
      </c>
      <c r="H5" s="416"/>
      <c r="I5" s="416"/>
      <c r="J5" s="417"/>
    </row>
    <row r="6" spans="1:10" ht="75.75" customHeight="1" thickBot="1">
      <c r="A6" s="427"/>
      <c r="B6" s="428"/>
      <c r="C6" s="428"/>
      <c r="D6" s="428"/>
      <c r="E6" s="406" t="s">
        <v>284</v>
      </c>
      <c r="F6" s="407"/>
      <c r="G6" s="408" t="s">
        <v>541</v>
      </c>
      <c r="H6" s="409"/>
      <c r="I6" s="409"/>
      <c r="J6" s="410"/>
    </row>
    <row r="7" spans="1:10" ht="30" customHeight="1">
      <c r="A7" s="383" t="s">
        <v>285</v>
      </c>
      <c r="B7" s="386" t="s">
        <v>280</v>
      </c>
      <c r="C7" s="389" t="s">
        <v>283</v>
      </c>
      <c r="D7" s="392" t="s">
        <v>296</v>
      </c>
      <c r="E7" s="383" t="s">
        <v>289</v>
      </c>
      <c r="F7" s="395"/>
      <c r="G7" s="413" t="s">
        <v>290</v>
      </c>
      <c r="H7" s="413"/>
      <c r="I7" s="398" t="s">
        <v>322</v>
      </c>
      <c r="J7" s="399"/>
    </row>
    <row r="8" spans="1:10" ht="30" customHeight="1">
      <c r="A8" s="384"/>
      <c r="B8" s="387"/>
      <c r="C8" s="390"/>
      <c r="D8" s="393"/>
      <c r="E8" s="418" t="s">
        <v>276</v>
      </c>
      <c r="F8" s="404" t="s">
        <v>274</v>
      </c>
      <c r="G8" s="414"/>
      <c r="H8" s="414"/>
      <c r="I8" s="400"/>
      <c r="J8" s="401"/>
    </row>
    <row r="9" spans="1:10" ht="30" customHeight="1" thickBot="1">
      <c r="A9" s="385"/>
      <c r="B9" s="388"/>
      <c r="C9" s="391"/>
      <c r="D9" s="394"/>
      <c r="E9" s="419"/>
      <c r="F9" s="405"/>
      <c r="G9" s="201" t="s">
        <v>277</v>
      </c>
      <c r="H9" s="167" t="s">
        <v>275</v>
      </c>
      <c r="I9" s="323" t="s">
        <v>277</v>
      </c>
      <c r="J9" s="133" t="s">
        <v>275</v>
      </c>
    </row>
    <row r="10" spans="1:10" ht="30" customHeight="1">
      <c r="A10" s="107" t="str">
        <f>'Memória de Cálculo'!A7</f>
        <v>1.0</v>
      </c>
      <c r="B10" s="25"/>
      <c r="C10" s="28"/>
      <c r="D10" s="127" t="str">
        <f>'Memória de Cálculo'!D7:H7</f>
        <v>SERVIÇOS PRELIMINARES</v>
      </c>
      <c r="E10" s="121"/>
      <c r="F10" s="212"/>
      <c r="G10" s="202"/>
      <c r="H10" s="168"/>
      <c r="I10" s="173"/>
      <c r="J10" s="18"/>
    </row>
    <row r="11" spans="1:10" ht="30" customHeight="1">
      <c r="A11" s="108" t="str">
        <f>'Memória de Cálculo'!A8</f>
        <v>1.1</v>
      </c>
      <c r="B11" s="26">
        <f>'Memória de Cálculo'!B8</f>
        <v>21301</v>
      </c>
      <c r="C11" s="29" t="str">
        <f>'Memória de Cálculo'!C8</f>
        <v>GOINFRA</v>
      </c>
      <c r="D11" s="128" t="str">
        <f>'Memória de Cálculo'!D8</f>
        <v>PLACA DE OBRA PLOTADA EM CHAPA METÁLICA 26 , AFIXADA EM CAVALETES DE MADEIRA DE LEI (VIGOTAS 6X12CM) - PADRÃO GOINFRA</v>
      </c>
      <c r="E11" s="31" t="str">
        <f>'Memória de Cálculo'!G8</f>
        <v>M2</v>
      </c>
      <c r="F11" s="23">
        <f>'Memória de Cálculo'!H8</f>
        <v>2.5</v>
      </c>
      <c r="G11" s="203">
        <v>380.45</v>
      </c>
      <c r="H11" s="30">
        <f>F11*G11</f>
        <v>951.125</v>
      </c>
      <c r="I11" s="24">
        <f>ROUND(G11*1.2641,2)</f>
        <v>480.93</v>
      </c>
      <c r="J11" s="23">
        <f>F11*I11</f>
        <v>1202.325</v>
      </c>
    </row>
    <row r="12" spans="1:10" ht="30" customHeight="1">
      <c r="A12" s="108" t="str">
        <f>'Memória de Cálculo'!A9</f>
        <v>1.2</v>
      </c>
      <c r="B12" s="26">
        <f>'Memória de Cálculo'!B9</f>
        <v>20200</v>
      </c>
      <c r="C12" s="29" t="str">
        <f>'Memória de Cálculo'!C9</f>
        <v>GOINFRA</v>
      </c>
      <c r="D12" s="128" t="str">
        <f>'Memória de Cálculo'!D9</f>
        <v>FERRAMENTAS (MANUAIS/ELÉTRICAS) E MATERIAL DE LIMPEZA PERMANENTE DA OBRA - ÁREAS EDIFICADAS / COBERTAS / FECHADAS</v>
      </c>
      <c r="E12" s="31" t="str">
        <f>'Memória de Cálculo'!G9</f>
        <v>M3</v>
      </c>
      <c r="F12" s="23">
        <f>'Memória de Cálculo'!H9</f>
        <v>316.93</v>
      </c>
      <c r="G12" s="192">
        <v>7.21</v>
      </c>
      <c r="H12" s="30">
        <f>F12*G12</f>
        <v>2285.0653</v>
      </c>
      <c r="I12" s="24">
        <f>ROUND(G12*1.2641,2)</f>
        <v>9.11</v>
      </c>
      <c r="J12" s="23">
        <f>F12*I12</f>
        <v>2887.2322999999997</v>
      </c>
    </row>
    <row r="13" spans="1:11" ht="30" customHeight="1" thickBot="1">
      <c r="A13" s="54"/>
      <c r="B13" s="55"/>
      <c r="C13" s="56"/>
      <c r="D13" s="132" t="s">
        <v>292</v>
      </c>
      <c r="E13" s="59"/>
      <c r="F13" s="180"/>
      <c r="G13" s="204"/>
      <c r="H13" s="172">
        <f>SUM(H11:H12)</f>
        <v>3236.1903</v>
      </c>
      <c r="I13" s="57"/>
      <c r="J13" s="58">
        <f>SUM(J11:J12)</f>
        <v>4089.5572999999995</v>
      </c>
      <c r="K13" s="19"/>
    </row>
    <row r="14" spans="1:10" ht="30" customHeight="1" thickBot="1">
      <c r="A14" s="78"/>
      <c r="B14" s="76"/>
      <c r="C14" s="77"/>
      <c r="D14" s="130"/>
      <c r="E14" s="123"/>
      <c r="F14" s="213"/>
      <c r="G14" s="205"/>
      <c r="H14" s="169"/>
      <c r="I14" s="174"/>
      <c r="J14" s="79"/>
    </row>
    <row r="15" spans="1:10" s="27" customFormat="1" ht="30" customHeight="1">
      <c r="A15" s="109" t="str">
        <f>'Memória de Cálculo'!A11</f>
        <v>2.0</v>
      </c>
      <c r="B15" s="63"/>
      <c r="C15" s="64"/>
      <c r="D15" s="127" t="str">
        <f>'Memória de Cálculo'!D11:H11</f>
        <v>REVESTIMENTO DE TETO</v>
      </c>
      <c r="E15" s="124"/>
      <c r="F15" s="69"/>
      <c r="G15" s="207"/>
      <c r="H15" s="170"/>
      <c r="I15" s="175"/>
      <c r="J15" s="66"/>
    </row>
    <row r="16" spans="1:10" s="27" customFormat="1" ht="30" customHeight="1">
      <c r="A16" s="103" t="str">
        <f>'Memória de Cálculo'!A12</f>
        <v>2.1</v>
      </c>
      <c r="B16" s="26">
        <f>'Memória de Cálculo'!B12</f>
        <v>20134</v>
      </c>
      <c r="C16" s="29" t="str">
        <f>'Memória de Cálculo'!C12</f>
        <v>GOINFRA</v>
      </c>
      <c r="D16" s="128" t="str">
        <f>'Memória de Cálculo'!D12</f>
        <v>DEMOLIÇÃO MANUAL DE FORRO GESSO C/ TRANSPORTE ATÉ CB. E CARGA</v>
      </c>
      <c r="E16" s="31" t="str">
        <f>'Memória de Cálculo'!G12</f>
        <v>M2</v>
      </c>
      <c r="F16" s="23">
        <f>'Memória de Cálculo'!H12</f>
        <v>270.06</v>
      </c>
      <c r="G16" s="208">
        <v>1.88</v>
      </c>
      <c r="H16" s="30">
        <f>F16*G16</f>
        <v>507.71279999999996</v>
      </c>
      <c r="I16" s="24">
        <f>ROUND(G16*1.2641,2)</f>
        <v>2.38</v>
      </c>
      <c r="J16" s="23">
        <f>F16*I16</f>
        <v>642.7428</v>
      </c>
    </row>
    <row r="17" spans="1:10" s="27" customFormat="1" ht="30" customHeight="1">
      <c r="A17" s="103" t="str">
        <f>'Memória de Cálculo'!A13</f>
        <v>2.2</v>
      </c>
      <c r="B17" s="26">
        <f>'Memória de Cálculo'!B13</f>
        <v>30105</v>
      </c>
      <c r="C17" s="29" t="str">
        <f>'Memória de Cálculo'!C13</f>
        <v>GOINFRA</v>
      </c>
      <c r="D17" s="128" t="str">
        <f>'Memória de Cálculo'!D13</f>
        <v>TRANSPORTE DE ENTULHO EM CAÇAMBA ESTACIONÁRIA INCLUSO A CARGA MANUAL</v>
      </c>
      <c r="E17" s="31" t="str">
        <f>'Memória de Cálculo'!G13</f>
        <v>M3</v>
      </c>
      <c r="F17" s="23">
        <f>'Memória de Cálculo'!H13</f>
        <v>4.05</v>
      </c>
      <c r="G17" s="208">
        <v>76.98</v>
      </c>
      <c r="H17" s="30">
        <f>F17*G17</f>
        <v>311.769</v>
      </c>
      <c r="I17" s="24">
        <f>ROUND(G17*1.2641,2)</f>
        <v>97.31</v>
      </c>
      <c r="J17" s="23">
        <f>F17*I17</f>
        <v>394.1055</v>
      </c>
    </row>
    <row r="18" spans="1:10" s="27" customFormat="1" ht="30" customHeight="1">
      <c r="A18" s="103" t="str">
        <f>'Memória de Cálculo'!A14</f>
        <v>2.3</v>
      </c>
      <c r="B18" s="26">
        <f>'Memória de Cálculo'!B14</f>
        <v>210498</v>
      </c>
      <c r="C18" s="29" t="str">
        <f>'Memória de Cálculo'!C14</f>
        <v>GOINFRA</v>
      </c>
      <c r="D18" s="128" t="str">
        <f>'Memória de Cálculo'!D14</f>
        <v>FORRO DE GESSO ACARTONADO PARA ÁREAS SECAS ESPESSURA DE 12,5MM</v>
      </c>
      <c r="E18" s="31" t="str">
        <f>'Memória de Cálculo'!G14</f>
        <v>M2</v>
      </c>
      <c r="F18" s="23">
        <f>'Memória de Cálculo'!H14</f>
        <v>270.06</v>
      </c>
      <c r="G18" s="208">
        <v>62.63</v>
      </c>
      <c r="H18" s="30">
        <f>F18*G18</f>
        <v>16913.8578</v>
      </c>
      <c r="I18" s="24">
        <f>ROUND(G18*1.2641,2)</f>
        <v>79.17</v>
      </c>
      <c r="J18" s="23">
        <f>F18*I18</f>
        <v>21380.6502</v>
      </c>
    </row>
    <row r="19" spans="1:10" s="27" customFormat="1" ht="30" customHeight="1">
      <c r="A19" s="103" t="str">
        <f>'Memória de Cálculo'!A15</f>
        <v>2.4</v>
      </c>
      <c r="B19" s="26">
        <f>'Memória de Cálculo'!B15</f>
        <v>261301</v>
      </c>
      <c r="C19" s="29" t="str">
        <f>'Memória de Cálculo'!C15</f>
        <v>GOINFRA</v>
      </c>
      <c r="D19" s="128" t="str">
        <f>'Memória de Cálculo'!D15</f>
        <v>EMASSAMENTO COM MASSA PVA UMA DEMAO</v>
      </c>
      <c r="E19" s="31" t="str">
        <f>'Memória de Cálculo'!G15</f>
        <v>M2</v>
      </c>
      <c r="F19" s="23">
        <f>'Memória de Cálculo'!H15</f>
        <v>270.06</v>
      </c>
      <c r="G19" s="208">
        <v>6.79</v>
      </c>
      <c r="H19" s="30">
        <f>F19*G19</f>
        <v>1833.7074</v>
      </c>
      <c r="I19" s="24">
        <f>ROUND(G19*1.2641,2)</f>
        <v>8.58</v>
      </c>
      <c r="J19" s="23">
        <f>F19*I19</f>
        <v>2317.1148</v>
      </c>
    </row>
    <row r="20" spans="1:10" s="27" customFormat="1" ht="30" customHeight="1">
      <c r="A20" s="103" t="str">
        <f>'Memória de Cálculo'!A16</f>
        <v>2.5</v>
      </c>
      <c r="B20" s="26">
        <f>'Memória de Cálculo'!B16</f>
        <v>261307</v>
      </c>
      <c r="C20" s="29" t="str">
        <f>'Memória de Cálculo'!C16</f>
        <v>GOINFRA</v>
      </c>
      <c r="D20" s="128" t="str">
        <f>'Memória de Cálculo'!D16</f>
        <v>PINTURA PVA LATEX 2 DEMAOS SEM SELADOR</v>
      </c>
      <c r="E20" s="31" t="str">
        <f>'Memória de Cálculo'!G16</f>
        <v>M2</v>
      </c>
      <c r="F20" s="23">
        <f>'Memória de Cálculo'!H16</f>
        <v>270.06</v>
      </c>
      <c r="G20" s="208">
        <v>9.09</v>
      </c>
      <c r="H20" s="30">
        <f>F20*G20</f>
        <v>2454.8454</v>
      </c>
      <c r="I20" s="24">
        <f>ROUND(G20*1.2641,2)</f>
        <v>11.49</v>
      </c>
      <c r="J20" s="23">
        <f>F20*I20</f>
        <v>3102.9894</v>
      </c>
    </row>
    <row r="21" spans="1:11" ht="30" customHeight="1" thickBot="1">
      <c r="A21" s="49"/>
      <c r="B21" s="50"/>
      <c r="C21" s="51"/>
      <c r="D21" s="129" t="s">
        <v>293</v>
      </c>
      <c r="E21" s="122"/>
      <c r="F21" s="214"/>
      <c r="G21" s="206"/>
      <c r="H21" s="172">
        <f>SUM(H16:H20)</f>
        <v>22021.892400000004</v>
      </c>
      <c r="I21" s="52"/>
      <c r="J21" s="53">
        <f>SUM(J16:J20)</f>
        <v>27837.6027</v>
      </c>
      <c r="K21" s="19"/>
    </row>
    <row r="22" spans="1:10" ht="30" customHeight="1" thickBot="1">
      <c r="A22" s="78"/>
      <c r="B22" s="76"/>
      <c r="C22" s="77"/>
      <c r="D22" s="130"/>
      <c r="E22" s="123"/>
      <c r="F22" s="213"/>
      <c r="G22" s="205"/>
      <c r="H22" s="169"/>
      <c r="I22" s="174"/>
      <c r="J22" s="79"/>
    </row>
    <row r="23" spans="1:10" s="27" customFormat="1" ht="30" customHeight="1">
      <c r="A23" s="110" t="str">
        <f>'Memória de Cálculo'!A18</f>
        <v>3.0</v>
      </c>
      <c r="B23" s="67"/>
      <c r="C23" s="60"/>
      <c r="D23" s="131" t="str">
        <f>'Memória de Cálculo'!D18:H18</f>
        <v>ALVENARIA E REVESTIMENTO DE PAREDE</v>
      </c>
      <c r="E23" s="125"/>
      <c r="F23" s="62"/>
      <c r="G23" s="209"/>
      <c r="H23" s="61"/>
      <c r="I23" s="176"/>
      <c r="J23" s="62"/>
    </row>
    <row r="24" spans="1:10" s="27" customFormat="1" ht="38.25">
      <c r="A24" s="120" t="str">
        <f>'Memória de Cálculo'!A19</f>
        <v>3.1</v>
      </c>
      <c r="B24" s="26">
        <f>'Memória de Cálculo'!B19</f>
        <v>96368</v>
      </c>
      <c r="C24" s="29" t="str">
        <f>'Memória de Cálculo'!C19</f>
        <v>SINAPI</v>
      </c>
      <c r="D24" s="128" t="str">
        <f>'Memória de Cálculo'!D19</f>
        <v>PAREDE COM PLACAS DE GESSO ACARTONADO (DRYWALL), PARA USO INTERNO COM AS DUAS FACES DUPLAS E ESTRUTURA METÁLICA COM GUIAS DUPLAS, SEM VÃOS. AF_06/2017</v>
      </c>
      <c r="E24" s="31" t="str">
        <f>'Memória de Cálculo'!G19</f>
        <v>M2</v>
      </c>
      <c r="F24" s="23">
        <f>'Memória de Cálculo'!H19</f>
        <v>14.25</v>
      </c>
      <c r="G24" s="208">
        <v>188.84</v>
      </c>
      <c r="H24" s="30">
        <f>F24*G24</f>
        <v>2690.9700000000003</v>
      </c>
      <c r="I24" s="24">
        <f>ROUND(G24*1.2641,2)</f>
        <v>238.71</v>
      </c>
      <c r="J24" s="23">
        <f>F24*I24</f>
        <v>3401.6175000000003</v>
      </c>
    </row>
    <row r="25" spans="1:10" s="27" customFormat="1" ht="30" customHeight="1">
      <c r="A25" s="120" t="str">
        <f>'Memória de Cálculo'!A20</f>
        <v>3.2</v>
      </c>
      <c r="B25" s="26">
        <f>'Memória de Cálculo'!B20</f>
        <v>20118</v>
      </c>
      <c r="C25" s="29" t="str">
        <f>'Memória de Cálculo'!C20</f>
        <v>GOINFRA</v>
      </c>
      <c r="D25" s="128" t="str">
        <f>'Memória de Cálculo'!D20</f>
        <v>DEMOLIÇÃO MANUAL ALVENARIA TIJOLO S/REAP. C/TR.ATE CB. E CARGA</v>
      </c>
      <c r="E25" s="31" t="str">
        <f>'Memória de Cálculo'!G20</f>
        <v>M3</v>
      </c>
      <c r="F25" s="23">
        <f>'Memória de Cálculo'!H20</f>
        <v>0.56</v>
      </c>
      <c r="G25" s="208">
        <v>31.36</v>
      </c>
      <c r="H25" s="30">
        <f>F25*G25</f>
        <v>17.561600000000002</v>
      </c>
      <c r="I25" s="24">
        <f>ROUND(G25*1.2641,2)</f>
        <v>39.64</v>
      </c>
      <c r="J25" s="23">
        <f>F25*I25</f>
        <v>22.198400000000003</v>
      </c>
    </row>
    <row r="26" spans="1:10" s="27" customFormat="1" ht="30" customHeight="1">
      <c r="A26" s="120" t="str">
        <f>'Memória de Cálculo'!A21</f>
        <v>3.3</v>
      </c>
      <c r="B26" s="26">
        <f>'Memória de Cálculo'!B21</f>
        <v>100201</v>
      </c>
      <c r="C26" s="29" t="str">
        <f>'Memória de Cálculo'!C21</f>
        <v>GOINFRA</v>
      </c>
      <c r="D26" s="128" t="str">
        <f>'Memória de Cálculo'!D21</f>
        <v>ALVENARIA DE TIJOLO FURADO 1/2 VEZ - 9 x 19 x 19 - ARG. (1CALH:4ARML+100KG DE CI/M3)</v>
      </c>
      <c r="E26" s="31" t="str">
        <f>'Memória de Cálculo'!G21</f>
        <v>M2</v>
      </c>
      <c r="F26" s="23">
        <f>'Memória de Cálculo'!H21</f>
        <v>2.1</v>
      </c>
      <c r="G26" s="208">
        <v>49.32</v>
      </c>
      <c r="H26" s="30">
        <f>F26*G26</f>
        <v>103.572</v>
      </c>
      <c r="I26" s="24">
        <f>ROUND(G26*1.2641,2)</f>
        <v>62.35</v>
      </c>
      <c r="J26" s="23">
        <f>F26*I26</f>
        <v>130.935</v>
      </c>
    </row>
    <row r="27" spans="1:10" s="27" customFormat="1" ht="30" customHeight="1">
      <c r="A27" s="120" t="str">
        <f>'Memória de Cálculo'!A22</f>
        <v>3.4</v>
      </c>
      <c r="B27" s="26">
        <f>'Memória de Cálculo'!B22</f>
        <v>100202</v>
      </c>
      <c r="C27" s="29" t="str">
        <f>'Memória de Cálculo'!C22</f>
        <v>GOINFRA</v>
      </c>
      <c r="D27" s="128" t="str">
        <f>'Memória de Cálculo'!D22</f>
        <v>ALVENARIA DE TIJOLO FURADO 1 VEZ - ARG. (1CALH:4ARML+100KG DE CI/M3)</v>
      </c>
      <c r="E27" s="31" t="str">
        <f>'Memória de Cálculo'!G22</f>
        <v>M2</v>
      </c>
      <c r="F27" s="23">
        <f>'Memória de Cálculo'!H22</f>
        <v>3.02</v>
      </c>
      <c r="G27" s="208">
        <v>96.75</v>
      </c>
      <c r="H27" s="30">
        <f aca="true" t="shared" si="0" ref="H27:H35">F27*G27</f>
        <v>292.185</v>
      </c>
      <c r="I27" s="24">
        <f aca="true" t="shared" si="1" ref="I27:I35">ROUND(G27*1.2641,2)</f>
        <v>122.3</v>
      </c>
      <c r="J27" s="23">
        <f aca="true" t="shared" si="2" ref="J27:J35">F27*I27</f>
        <v>369.346</v>
      </c>
    </row>
    <row r="28" spans="1:10" s="27" customFormat="1" ht="30" customHeight="1">
      <c r="A28" s="120" t="str">
        <f>'Memória de Cálculo'!A23</f>
        <v>3.5</v>
      </c>
      <c r="B28" s="26">
        <f>'Memória de Cálculo'!B23</f>
        <v>271608</v>
      </c>
      <c r="C28" s="29" t="str">
        <f>'Memória de Cálculo'!C23</f>
        <v>GOINFRA</v>
      </c>
      <c r="D28" s="128" t="str">
        <f>'Memória de Cálculo'!D23</f>
        <v>BANCADA DE GRANITO COM ESPELHO</v>
      </c>
      <c r="E28" s="31" t="str">
        <f>'Memória de Cálculo'!G23</f>
        <v>M2</v>
      </c>
      <c r="F28" s="23">
        <f>'Memória de Cálculo'!H23</f>
        <v>1.52</v>
      </c>
      <c r="G28" s="208">
        <v>433.48</v>
      </c>
      <c r="H28" s="30">
        <f t="shared" si="0"/>
        <v>658.8896000000001</v>
      </c>
      <c r="I28" s="24">
        <f t="shared" si="1"/>
        <v>547.96</v>
      </c>
      <c r="J28" s="23">
        <f t="shared" si="2"/>
        <v>832.8992000000001</v>
      </c>
    </row>
    <row r="29" spans="1:10" s="27" customFormat="1" ht="30" customHeight="1">
      <c r="A29" s="120" t="str">
        <f>'Memória de Cálculo'!A24</f>
        <v>3.6</v>
      </c>
      <c r="B29" s="26">
        <f>'Memória de Cálculo'!B24</f>
        <v>20117</v>
      </c>
      <c r="C29" s="29" t="str">
        <f>'Memória de Cálculo'!C24</f>
        <v>GOINFRA</v>
      </c>
      <c r="D29" s="128" t="str">
        <f>'Memória de Cálculo'!D24</f>
        <v>DEMOLIÇÃO MANUAL DE REVESTIMENTO C/ ARGAMASSA C/ TRANSPORTE ATE CB. E CARGA</v>
      </c>
      <c r="E29" s="31" t="str">
        <f>'Memória de Cálculo'!G24</f>
        <v>M2</v>
      </c>
      <c r="F29" s="23">
        <f>'Memória de Cálculo'!H24</f>
        <v>87.76</v>
      </c>
      <c r="G29" s="208">
        <v>4.08</v>
      </c>
      <c r="H29" s="30">
        <f t="shared" si="0"/>
        <v>358.06080000000003</v>
      </c>
      <c r="I29" s="24">
        <f t="shared" si="1"/>
        <v>5.16</v>
      </c>
      <c r="J29" s="23">
        <f t="shared" si="2"/>
        <v>452.8416</v>
      </c>
    </row>
    <row r="30" spans="1:10" s="27" customFormat="1" ht="30" customHeight="1">
      <c r="A30" s="120" t="str">
        <f>'Memória de Cálculo'!A25</f>
        <v>3.7</v>
      </c>
      <c r="B30" s="26">
        <f>'Memória de Cálculo'!B25</f>
        <v>30105</v>
      </c>
      <c r="C30" s="29" t="str">
        <f>'Memória de Cálculo'!C25</f>
        <v>GOINFRA</v>
      </c>
      <c r="D30" s="128" t="str">
        <f>'Memória de Cálculo'!D25</f>
        <v>TRANSPORTE DE ENTULHO EM CAÇAMBA ESTACIONÁRIA INCLUSO A CARGA MANUAL</v>
      </c>
      <c r="E30" s="31" t="str">
        <f>'Memória de Cálculo'!G25</f>
        <v>M3</v>
      </c>
      <c r="F30" s="23">
        <f>'Memória de Cálculo'!H25</f>
        <v>4.76</v>
      </c>
      <c r="G30" s="208">
        <v>76.98</v>
      </c>
      <c r="H30" s="30">
        <f t="shared" si="0"/>
        <v>366.4248</v>
      </c>
      <c r="I30" s="24">
        <f t="shared" si="1"/>
        <v>97.31</v>
      </c>
      <c r="J30" s="23">
        <f t="shared" si="2"/>
        <v>463.1956</v>
      </c>
    </row>
    <row r="31" spans="1:10" s="27" customFormat="1" ht="38.25">
      <c r="A31" s="120" t="str">
        <f>'Memória de Cálculo'!A26</f>
        <v>3.8</v>
      </c>
      <c r="B31" s="26">
        <f>'Memória de Cálculo'!B26</f>
        <v>121105</v>
      </c>
      <c r="C31" s="29" t="str">
        <f>'Memória de Cálculo'!C26</f>
        <v>GOINFRA</v>
      </c>
      <c r="D31" s="128" t="str">
        <f>'Memória de Cálculo'!D26</f>
        <v>IMPERMEABILIZAÇÃO DE ALICERCE / "PÉ" DE PAREDE / PEITORIL E ALVENARIA DE UM MODO GERAL COM CIMENTO CRISTALIZANTE SEMI FLEXÍVEL - 2 DEMÃOS (ESPECÍFICO PARA OBRAS DE REFORMA)</v>
      </c>
      <c r="E31" s="31" t="str">
        <f>'Memória de Cálculo'!G26</f>
        <v>M2</v>
      </c>
      <c r="F31" s="23">
        <f>'Memória de Cálculo'!H26</f>
        <v>87.76</v>
      </c>
      <c r="G31" s="208">
        <v>12.96</v>
      </c>
      <c r="H31" s="30">
        <f t="shared" si="0"/>
        <v>1137.3696000000002</v>
      </c>
      <c r="I31" s="24">
        <f t="shared" si="1"/>
        <v>16.38</v>
      </c>
      <c r="J31" s="23">
        <f t="shared" si="2"/>
        <v>1437.5088</v>
      </c>
    </row>
    <row r="32" spans="1:10" s="27" customFormat="1" ht="30" customHeight="1">
      <c r="A32" s="120" t="str">
        <f>'Memória de Cálculo'!A27</f>
        <v>3.9</v>
      </c>
      <c r="B32" s="26">
        <f>'Memória de Cálculo'!B27</f>
        <v>200101</v>
      </c>
      <c r="C32" s="29" t="str">
        <f>'Memória de Cálculo'!C27</f>
        <v>GOINFRA</v>
      </c>
      <c r="D32" s="128" t="str">
        <f>'Memória de Cálculo'!D27</f>
        <v>CHAPISCO COMUM</v>
      </c>
      <c r="E32" s="31" t="str">
        <f>'Memória de Cálculo'!G27</f>
        <v>M2</v>
      </c>
      <c r="F32" s="23">
        <f>'Memória de Cálculo'!H27</f>
        <v>98</v>
      </c>
      <c r="G32" s="208">
        <v>5.29</v>
      </c>
      <c r="H32" s="30">
        <f t="shared" si="0"/>
        <v>518.42</v>
      </c>
      <c r="I32" s="24">
        <f t="shared" si="1"/>
        <v>6.69</v>
      </c>
      <c r="J32" s="23">
        <f t="shared" si="2"/>
        <v>655.62</v>
      </c>
    </row>
    <row r="33" spans="1:10" s="27" customFormat="1" ht="30" customHeight="1">
      <c r="A33" s="120" t="str">
        <f>'Memória de Cálculo'!A28</f>
        <v>3.10</v>
      </c>
      <c r="B33" s="26">
        <f>'Memória de Cálculo'!B28</f>
        <v>200201</v>
      </c>
      <c r="C33" s="29" t="str">
        <f>'Memória de Cálculo'!C28</f>
        <v>GOINFRA</v>
      </c>
      <c r="D33" s="128" t="str">
        <f>'Memória de Cálculo'!D28</f>
        <v>EMBOÇO (1 CI : 4ARML)</v>
      </c>
      <c r="E33" s="31" t="str">
        <f>'Memória de Cálculo'!G28</f>
        <v>M2</v>
      </c>
      <c r="F33" s="23">
        <f>'Memória de Cálculo'!H28</f>
        <v>3.02</v>
      </c>
      <c r="G33" s="208">
        <v>20.98</v>
      </c>
      <c r="H33" s="30">
        <f>F33*G33</f>
        <v>63.3596</v>
      </c>
      <c r="I33" s="24">
        <f>ROUND(G33*1.2641,2)</f>
        <v>26.52</v>
      </c>
      <c r="J33" s="23">
        <f>F33*I33</f>
        <v>80.0904</v>
      </c>
    </row>
    <row r="34" spans="1:10" s="27" customFormat="1" ht="30" customHeight="1">
      <c r="A34" s="120" t="str">
        <f>'Memória de Cálculo'!A29</f>
        <v>3.11</v>
      </c>
      <c r="B34" s="26">
        <f>'Memória de Cálculo'!B29</f>
        <v>200500</v>
      </c>
      <c r="C34" s="29" t="str">
        <f>'Memória de Cálculo'!C29</f>
        <v>GOINFRA</v>
      </c>
      <c r="D34" s="128" t="str">
        <f>'Memória de Cálculo'!D29</f>
        <v>REBOCO PAULISTA A-7 (1 CALH,4 ARMLC)</v>
      </c>
      <c r="E34" s="31" t="str">
        <f>'Memória de Cálculo'!G29</f>
        <v>M2</v>
      </c>
      <c r="F34" s="23">
        <f>'Memória de Cálculo'!H29</f>
        <v>94.98</v>
      </c>
      <c r="G34" s="208">
        <v>25.35</v>
      </c>
      <c r="H34" s="30">
        <f t="shared" si="0"/>
        <v>2407.7430000000004</v>
      </c>
      <c r="I34" s="24">
        <f t="shared" si="1"/>
        <v>32.04</v>
      </c>
      <c r="J34" s="23">
        <f t="shared" si="2"/>
        <v>3043.1592</v>
      </c>
    </row>
    <row r="35" spans="1:10" s="27" customFormat="1" ht="30" customHeight="1">
      <c r="A35" s="120" t="str">
        <f>'Memória de Cálculo'!A30</f>
        <v>3.12</v>
      </c>
      <c r="B35" s="26">
        <f>'Memória de Cálculo'!B30</f>
        <v>201002</v>
      </c>
      <c r="C35" s="29" t="str">
        <f>'Memória de Cálculo'!C30</f>
        <v>GOINFRA</v>
      </c>
      <c r="D35" s="128" t="str">
        <f>'Memória de Cálculo'!D30</f>
        <v>PASTILHA DE PORCELANA COM PASTA COLANTE</v>
      </c>
      <c r="E35" s="31" t="str">
        <f>'Memória de Cálculo'!G30</f>
        <v>M2</v>
      </c>
      <c r="F35" s="23">
        <f>'Memória de Cálculo'!H30</f>
        <v>73.6</v>
      </c>
      <c r="G35" s="208">
        <v>194.64</v>
      </c>
      <c r="H35" s="30">
        <f t="shared" si="0"/>
        <v>14325.503999999997</v>
      </c>
      <c r="I35" s="24">
        <f t="shared" si="1"/>
        <v>246.04</v>
      </c>
      <c r="J35" s="23">
        <f t="shared" si="2"/>
        <v>18108.543999999998</v>
      </c>
    </row>
    <row r="36" spans="1:11" ht="30" customHeight="1" thickBot="1">
      <c r="A36" s="49"/>
      <c r="B36" s="50"/>
      <c r="C36" s="51"/>
      <c r="D36" s="129" t="s">
        <v>294</v>
      </c>
      <c r="E36" s="122"/>
      <c r="F36" s="214"/>
      <c r="G36" s="206"/>
      <c r="H36" s="172">
        <f>SUM(H24:H35)</f>
        <v>22940.059999999998</v>
      </c>
      <c r="I36" s="52"/>
      <c r="J36" s="53">
        <f>SUM(J24:J35)</f>
        <v>28997.9557</v>
      </c>
      <c r="K36" s="19"/>
    </row>
    <row r="37" spans="1:10" ht="30" customHeight="1" thickBot="1">
      <c r="A37" s="78"/>
      <c r="B37" s="76"/>
      <c r="C37" s="77"/>
      <c r="D37" s="130"/>
      <c r="E37" s="123"/>
      <c r="F37" s="213"/>
      <c r="G37" s="205"/>
      <c r="H37" s="169"/>
      <c r="I37" s="174"/>
      <c r="J37" s="79"/>
    </row>
    <row r="38" spans="1:10" s="27" customFormat="1" ht="30" customHeight="1">
      <c r="A38" s="110" t="str">
        <f>'Memória de Cálculo'!A32</f>
        <v>4.0</v>
      </c>
      <c r="B38" s="67"/>
      <c r="C38" s="60"/>
      <c r="D38" s="131" t="str">
        <f>'Memória de Cálculo'!D32:H32</f>
        <v>PINTURA</v>
      </c>
      <c r="E38" s="341"/>
      <c r="F38" s="62"/>
      <c r="G38" s="209"/>
      <c r="H38" s="171"/>
      <c r="I38" s="176"/>
      <c r="J38" s="68"/>
    </row>
    <row r="39" spans="1:10" s="27" customFormat="1" ht="30" customHeight="1">
      <c r="A39" s="120" t="str">
        <f>'Memória de Cálculo'!A33</f>
        <v>4.1</v>
      </c>
      <c r="B39" s="193">
        <f>'Memória de Cálculo'!B33</f>
        <v>260104</v>
      </c>
      <c r="C39" s="194" t="str">
        <f>'Memória de Cálculo'!C33</f>
        <v>GOINFRA</v>
      </c>
      <c r="D39" s="199" t="str">
        <f>'Memória de Cálculo'!D33</f>
        <v>REMOCAO DE PINTURA ANTIGA A LATEX</v>
      </c>
      <c r="E39" s="342" t="str">
        <f>'Memória de Cálculo'!G33</f>
        <v>M2</v>
      </c>
      <c r="F39" s="200">
        <f>'Memória de Cálculo'!H33</f>
        <v>465.77</v>
      </c>
      <c r="G39" s="210">
        <v>4.3</v>
      </c>
      <c r="H39" s="30">
        <f>F39*G39</f>
        <v>2002.811</v>
      </c>
      <c r="I39" s="24">
        <f>ROUND(G39*1.2641,2)</f>
        <v>5.44</v>
      </c>
      <c r="J39" s="23">
        <f>F39*I39</f>
        <v>2533.7888000000003</v>
      </c>
    </row>
    <row r="40" spans="1:10" s="27" customFormat="1" ht="30" customHeight="1">
      <c r="A40" s="120" t="str">
        <f>'Memória de Cálculo'!A34</f>
        <v>4.2</v>
      </c>
      <c r="B40" s="193">
        <f>'Memória de Cálculo'!B34</f>
        <v>30105</v>
      </c>
      <c r="C40" s="194" t="str">
        <f>'Memória de Cálculo'!C34</f>
        <v>GOINFRA</v>
      </c>
      <c r="D40" s="199" t="str">
        <f>'Memória de Cálculo'!D34</f>
        <v>TRANSPORTE DE ENTULHO EM CAÇAMBA ESTACIONÁRIA INCLUSO A CARGA MANUAL</v>
      </c>
      <c r="E40" s="342" t="str">
        <f>'Memória de Cálculo'!G34</f>
        <v>M3</v>
      </c>
      <c r="F40" s="200">
        <f>'Memória de Cálculo'!H34</f>
        <v>3</v>
      </c>
      <c r="G40" s="210">
        <v>76.98</v>
      </c>
      <c r="H40" s="30">
        <f aca="true" t="shared" si="3" ref="H40:H46">F40*G40</f>
        <v>230.94</v>
      </c>
      <c r="I40" s="24">
        <f aca="true" t="shared" si="4" ref="I40:I46">ROUND(G40*1.2641,2)</f>
        <v>97.31</v>
      </c>
      <c r="J40" s="23">
        <f aca="true" t="shared" si="5" ref="J40:J46">F40*I40</f>
        <v>291.93</v>
      </c>
    </row>
    <row r="41" spans="1:10" s="27" customFormat="1" ht="30" customHeight="1">
      <c r="A41" s="120" t="str">
        <f>'Memória de Cálculo'!A35</f>
        <v>4.3</v>
      </c>
      <c r="B41" s="193">
        <f>'Memória de Cálculo'!B35</f>
        <v>261305</v>
      </c>
      <c r="C41" s="194" t="str">
        <f>'Memória de Cálculo'!C35</f>
        <v>GOINFRA</v>
      </c>
      <c r="D41" s="199" t="str">
        <f>'Memória de Cálculo'!D35</f>
        <v>EMASSAMENTO ACRÍLICO 1 DEMÃO EM PAREDE</v>
      </c>
      <c r="E41" s="342" t="str">
        <f>'Memória de Cálculo'!G35</f>
        <v>M2</v>
      </c>
      <c r="F41" s="200">
        <f>'Memória de Cálculo'!H35</f>
        <v>101.87</v>
      </c>
      <c r="G41" s="210">
        <v>10.02</v>
      </c>
      <c r="H41" s="30">
        <f t="shared" si="3"/>
        <v>1020.7374</v>
      </c>
      <c r="I41" s="24">
        <f t="shared" si="4"/>
        <v>12.67</v>
      </c>
      <c r="J41" s="23">
        <f t="shared" si="5"/>
        <v>1290.6929</v>
      </c>
    </row>
    <row r="42" spans="1:10" s="27" customFormat="1" ht="30" customHeight="1">
      <c r="A42" s="120" t="str">
        <f>'Memória de Cálculo'!A36</f>
        <v>4.4</v>
      </c>
      <c r="B42" s="193">
        <f>'Memória de Cálculo'!B36</f>
        <v>261301</v>
      </c>
      <c r="C42" s="194" t="str">
        <f>'Memória de Cálculo'!C36</f>
        <v>GOINFRA</v>
      </c>
      <c r="D42" s="199" t="str">
        <f>'Memória de Cálculo'!D36</f>
        <v>EMASSAMENTO COM MASSA PVA UMA DEMAO</v>
      </c>
      <c r="E42" s="342" t="str">
        <f>'Memória de Cálculo'!G36</f>
        <v>M2</v>
      </c>
      <c r="F42" s="200">
        <f>'Memória de Cálculo'!H36</f>
        <v>349.44</v>
      </c>
      <c r="G42" s="210">
        <v>6.79</v>
      </c>
      <c r="H42" s="30">
        <f t="shared" si="3"/>
        <v>2372.6976</v>
      </c>
      <c r="I42" s="24">
        <f t="shared" si="4"/>
        <v>8.58</v>
      </c>
      <c r="J42" s="23">
        <f t="shared" si="5"/>
        <v>2998.1952</v>
      </c>
    </row>
    <row r="43" spans="1:10" s="27" customFormat="1" ht="30" customHeight="1">
      <c r="A43" s="120" t="str">
        <f>'Memória de Cálculo'!A37</f>
        <v>4.5</v>
      </c>
      <c r="B43" s="193">
        <f>'Memória de Cálculo'!B37</f>
        <v>261548</v>
      </c>
      <c r="C43" s="194" t="str">
        <f>'Memória de Cálculo'!C37</f>
        <v>GOINFRA</v>
      </c>
      <c r="D43" s="199" t="str">
        <f>'Memória de Cálculo'!D37</f>
        <v>PINTURA ESMALTE 1 DEMÃO EM PAREDE SEM SELADOR</v>
      </c>
      <c r="E43" s="342" t="str">
        <f>'Memória de Cálculo'!G37</f>
        <v>M2</v>
      </c>
      <c r="F43" s="200">
        <f>'Memória de Cálculo'!H37</f>
        <v>465.8</v>
      </c>
      <c r="G43" s="210">
        <v>8.02</v>
      </c>
      <c r="H43" s="30">
        <f t="shared" si="3"/>
        <v>3735.716</v>
      </c>
      <c r="I43" s="24">
        <f t="shared" si="4"/>
        <v>10.14</v>
      </c>
      <c r="J43" s="23">
        <f t="shared" si="5"/>
        <v>4723.212</v>
      </c>
    </row>
    <row r="44" spans="1:10" s="27" customFormat="1" ht="30" customHeight="1">
      <c r="A44" s="120" t="str">
        <f>'Memória de Cálculo'!A38</f>
        <v>4.6</v>
      </c>
      <c r="B44" s="193">
        <f>'Memória de Cálculo'!B38</f>
        <v>261001</v>
      </c>
      <c r="C44" s="194" t="str">
        <f>'Memória de Cálculo'!C38</f>
        <v>GOINFRA</v>
      </c>
      <c r="D44" s="199" t="str">
        <f>'Memória de Cálculo'!D38</f>
        <v>PINTURA LATEX ACRILICA 2 DEMAOS</v>
      </c>
      <c r="E44" s="342" t="str">
        <f>'Memória de Cálculo'!G38</f>
        <v>M2</v>
      </c>
      <c r="F44" s="200">
        <f>'Memória de Cálculo'!H38</f>
        <v>669.72</v>
      </c>
      <c r="G44" s="210">
        <v>11.49</v>
      </c>
      <c r="H44" s="30">
        <f t="shared" si="3"/>
        <v>7695.0828</v>
      </c>
      <c r="I44" s="24">
        <f t="shared" si="4"/>
        <v>14.52</v>
      </c>
      <c r="J44" s="23">
        <f t="shared" si="5"/>
        <v>9724.3344</v>
      </c>
    </row>
    <row r="45" spans="1:10" s="27" customFormat="1" ht="30" customHeight="1">
      <c r="A45" s="120" t="str">
        <f>'Memória de Cálculo'!A39</f>
        <v>4.7</v>
      </c>
      <c r="B45" s="193">
        <f>'Memória de Cálculo'!B39</f>
        <v>261503</v>
      </c>
      <c r="C45" s="194" t="str">
        <f>'Memória de Cálculo'!C39</f>
        <v>GOINFRA</v>
      </c>
      <c r="D45" s="199" t="str">
        <f>'Memória de Cálculo'!D39</f>
        <v>PINTURA ESMALTE 2 DEMÃOS  ESQUADRIA DE FERRO (SEM FUNDO ANTICORROSIVO)</v>
      </c>
      <c r="E45" s="342" t="str">
        <f>'Memória de Cálculo'!G39</f>
        <v>M2</v>
      </c>
      <c r="F45" s="200">
        <f>'Memória de Cálculo'!H39</f>
        <v>68.04</v>
      </c>
      <c r="G45" s="208">
        <v>14.91</v>
      </c>
      <c r="H45" s="30">
        <f t="shared" si="3"/>
        <v>1014.4764000000001</v>
      </c>
      <c r="I45" s="24">
        <f t="shared" si="4"/>
        <v>18.85</v>
      </c>
      <c r="J45" s="23">
        <f t="shared" si="5"/>
        <v>1282.5540000000003</v>
      </c>
    </row>
    <row r="46" spans="1:10" s="27" customFormat="1" ht="30" customHeight="1">
      <c r="A46" s="120" t="str">
        <f>'Memória de Cálculo'!A40</f>
        <v>4.8</v>
      </c>
      <c r="B46" s="193">
        <f>'Memória de Cálculo'!B40</f>
        <v>260901</v>
      </c>
      <c r="C46" s="194" t="str">
        <f>'Memória de Cálculo'!C40</f>
        <v>GOINFRA</v>
      </c>
      <c r="D46" s="199" t="str">
        <f>'Memória de Cálculo'!D40</f>
        <v>PINTURA VERNIZ EM MADEIRA 2 DEMAOS</v>
      </c>
      <c r="E46" s="342" t="str">
        <f>'Memória de Cálculo'!G40</f>
        <v>M2</v>
      </c>
      <c r="F46" s="200">
        <f>'Memória de Cálculo'!H40</f>
        <v>67.49</v>
      </c>
      <c r="G46" s="211">
        <v>14.46</v>
      </c>
      <c r="H46" s="30">
        <f t="shared" si="3"/>
        <v>975.9054</v>
      </c>
      <c r="I46" s="24">
        <f t="shared" si="4"/>
        <v>18.28</v>
      </c>
      <c r="J46" s="23">
        <f t="shared" si="5"/>
        <v>1233.7172</v>
      </c>
    </row>
    <row r="47" spans="1:11" ht="30" customHeight="1" thickBot="1">
      <c r="A47" s="54"/>
      <c r="B47" s="55"/>
      <c r="C47" s="56"/>
      <c r="D47" s="132" t="s">
        <v>298</v>
      </c>
      <c r="E47" s="343"/>
      <c r="F47" s="180"/>
      <c r="G47" s="204"/>
      <c r="H47" s="172">
        <f>SUM(H39:H46)</f>
        <v>19048.366599999998</v>
      </c>
      <c r="I47" s="57"/>
      <c r="J47" s="58">
        <f>SUM(J39:J46)</f>
        <v>24078.4245</v>
      </c>
      <c r="K47" s="19"/>
    </row>
    <row r="48" spans="1:10" ht="30" customHeight="1" thickBot="1">
      <c r="A48" s="78"/>
      <c r="B48" s="76"/>
      <c r="C48" s="77"/>
      <c r="D48" s="130"/>
      <c r="E48" s="344"/>
      <c r="F48" s="213"/>
      <c r="G48" s="205"/>
      <c r="H48" s="169"/>
      <c r="I48" s="174"/>
      <c r="J48" s="79"/>
    </row>
    <row r="49" spans="1:11" ht="30" customHeight="1">
      <c r="A49" s="376" t="str">
        <f>'Memória de Cálculo'!A42</f>
        <v>5.0</v>
      </c>
      <c r="B49" s="312"/>
      <c r="C49" s="371"/>
      <c r="D49" s="229" t="str">
        <f>'Memória de Cálculo'!D42</f>
        <v>COBERTURA</v>
      </c>
      <c r="E49" s="372"/>
      <c r="F49" s="377"/>
      <c r="G49" s="375"/>
      <c r="H49" s="378"/>
      <c r="I49" s="379"/>
      <c r="J49" s="351"/>
      <c r="K49" s="19"/>
    </row>
    <row r="50" spans="1:11" ht="30" customHeight="1">
      <c r="A50" s="31" t="str">
        <f>'Memória de Cálculo'!A43</f>
        <v>5.1</v>
      </c>
      <c r="B50" s="26">
        <f>'Memória de Cálculo'!B43</f>
        <v>20101</v>
      </c>
      <c r="C50" s="126" t="str">
        <f>'Memória de Cálculo'!C43</f>
        <v>GOINFRA</v>
      </c>
      <c r="D50" s="128" t="str">
        <f>'Memória de Cálculo'!D43</f>
        <v>DEMOLICAO MANUAL COBERTURA TELHA CERAMICA C/ TRANSP. ATÉ CB. E CARGA</v>
      </c>
      <c r="E50" s="345" t="str">
        <f>'Memória de Cálculo'!G43</f>
        <v>M2</v>
      </c>
      <c r="F50" s="23">
        <f>'Memória de Cálculo'!H43</f>
        <v>350.66</v>
      </c>
      <c r="G50" s="203">
        <v>4.52</v>
      </c>
      <c r="H50" s="30">
        <f>F50*G50</f>
        <v>1584.9832</v>
      </c>
      <c r="I50" s="24">
        <f>ROUND(G50*1.2641,2)</f>
        <v>5.71</v>
      </c>
      <c r="J50" s="23">
        <f>F50*I50</f>
        <v>2002.2686</v>
      </c>
      <c r="K50" s="19"/>
    </row>
    <row r="51" spans="1:11" ht="30" customHeight="1">
      <c r="A51" s="31" t="str">
        <f>'Memória de Cálculo'!A44</f>
        <v>5.2</v>
      </c>
      <c r="B51" s="26">
        <f>'Memória de Cálculo'!B44</f>
        <v>30105</v>
      </c>
      <c r="C51" s="126" t="str">
        <f>'Memória de Cálculo'!C44</f>
        <v>GOINFRA</v>
      </c>
      <c r="D51" s="128" t="str">
        <f>'Memória de Cálculo'!D44</f>
        <v>TRANSPORTE DE ENTULHO EM CAÇAMBA ESTACIONÁRIA INCLUSO A CARGA MANUAL</v>
      </c>
      <c r="E51" s="345" t="str">
        <f>'Memória de Cálculo'!G44</f>
        <v>M3</v>
      </c>
      <c r="F51" s="23">
        <f>'Memória de Cálculo'!H44</f>
        <v>7.01</v>
      </c>
      <c r="G51" s="203">
        <v>76.98</v>
      </c>
      <c r="H51" s="30">
        <f>F51*G51</f>
        <v>539.6298</v>
      </c>
      <c r="I51" s="24">
        <f>ROUND(G51*1.2641,2)</f>
        <v>97.31</v>
      </c>
      <c r="J51" s="23">
        <f>F51*I51</f>
        <v>682.1431</v>
      </c>
      <c r="K51" s="19"/>
    </row>
    <row r="52" spans="1:11" ht="30" customHeight="1">
      <c r="A52" s="31" t="str">
        <f>'Memória de Cálculo'!A45</f>
        <v>5.3</v>
      </c>
      <c r="B52" s="26">
        <f>'Memória de Cálculo'!B45</f>
        <v>140111</v>
      </c>
      <c r="C52" s="126" t="str">
        <f>'Memória de Cálculo'!C45</f>
        <v>GOINFRA</v>
      </c>
      <c r="D52" s="128" t="str">
        <f>'Memória de Cálculo'!D45</f>
        <v>MÃO DE OBRA ESTRUTURA DE MADEIRA TELHA CERÂMICA V=3 A 7 M</v>
      </c>
      <c r="E52" s="345" t="str">
        <f>'Memória de Cálculo'!G45</f>
        <v>M2</v>
      </c>
      <c r="F52" s="23">
        <f>'Memória de Cálculo'!H45</f>
        <v>93.74</v>
      </c>
      <c r="G52" s="203">
        <v>40.14</v>
      </c>
      <c r="H52" s="30">
        <f>F52*G52</f>
        <v>3762.7236</v>
      </c>
      <c r="I52" s="24">
        <f>ROUND(G52*1.2641,2)</f>
        <v>50.74</v>
      </c>
      <c r="J52" s="23">
        <f>F52*I52</f>
        <v>4756.3676</v>
      </c>
      <c r="K52" s="19"/>
    </row>
    <row r="53" spans="1:11" ht="38.25">
      <c r="A53" s="31" t="str">
        <f>'Memória de Cálculo'!A46</f>
        <v>5.4</v>
      </c>
      <c r="B53" s="26">
        <f>'Memória de Cálculo'!B46</f>
        <v>95952</v>
      </c>
      <c r="C53" s="126" t="str">
        <f>'Memória de Cálculo'!C46</f>
        <v>SINAPI</v>
      </c>
      <c r="D53" s="128" t="str">
        <f>'Memória de Cálculo'!D46</f>
        <v>(COMPOSIÇÃO REPRESENTATIVA) EXECUÇÃO DE ESTRUTURAS DE CONCRETO ARMADO CONVENCIONAL, PARA EDIFICAÇÃO HABITACIONAL MULTIFAMILIAR (PRÉDIO), FCK = 25 MPA. AF_01/2017</v>
      </c>
      <c r="E53" s="345" t="str">
        <f>'Memória de Cálculo'!G46</f>
        <v>M3</v>
      </c>
      <c r="F53" s="23">
        <f>'Memória de Cálculo'!H46</f>
        <v>0.26</v>
      </c>
      <c r="G53" s="203">
        <v>2356.66</v>
      </c>
      <c r="H53" s="30">
        <f>F53*G53</f>
        <v>612.7316</v>
      </c>
      <c r="I53" s="24">
        <f>ROUND(G53*1.2641,2)</f>
        <v>2979.05</v>
      </c>
      <c r="J53" s="23">
        <f>F53*I53</f>
        <v>774.5530000000001</v>
      </c>
      <c r="K53" s="19"/>
    </row>
    <row r="54" spans="1:11" ht="30" customHeight="1">
      <c r="A54" s="31" t="str">
        <f>'Memória de Cálculo'!A47</f>
        <v>5.5</v>
      </c>
      <c r="B54" s="26" t="str">
        <f>'Memória de Cálculo'!B47</f>
        <v>COTAÇÃO</v>
      </c>
      <c r="C54" s="126" t="str">
        <f>'Memória de Cálculo'!C47</f>
        <v>MERCADO</v>
      </c>
      <c r="D54" s="128" t="str">
        <f>'Memória de Cálculo'!D47</f>
        <v>FORNECIMENTO, TRANSPORTE E INSTALAÇÃO DE TELHA EPS 30MM GALVALUME</v>
      </c>
      <c r="E54" s="345" t="str">
        <f>'Memória de Cálculo'!G47</f>
        <v>CJ</v>
      </c>
      <c r="F54" s="23">
        <f>'Memória de Cálculo'!H47</f>
        <v>1</v>
      </c>
      <c r="G54" s="203">
        <v>61061</v>
      </c>
      <c r="H54" s="30">
        <f>F54*G54</f>
        <v>61061</v>
      </c>
      <c r="I54" s="24">
        <f>ROUND(G54*1.2641,2)</f>
        <v>77187.21</v>
      </c>
      <c r="J54" s="23">
        <f>F54*I54</f>
        <v>77187.21</v>
      </c>
      <c r="K54" s="19"/>
    </row>
    <row r="55" spans="1:11" ht="30" customHeight="1" thickBot="1">
      <c r="A55" s="177"/>
      <c r="B55" s="161"/>
      <c r="C55" s="215"/>
      <c r="D55" s="216" t="s">
        <v>299</v>
      </c>
      <c r="E55" s="346"/>
      <c r="F55" s="179"/>
      <c r="G55" s="217"/>
      <c r="H55" s="172">
        <f>SUM(H50:H54)</f>
        <v>67561.0682</v>
      </c>
      <c r="I55" s="178"/>
      <c r="J55" s="58">
        <f>SUM(J50:J54)</f>
        <v>85402.5423</v>
      </c>
      <c r="K55" s="19"/>
    </row>
    <row r="56" spans="1:10" ht="30" customHeight="1" thickBot="1">
      <c r="A56" s="78"/>
      <c r="B56" s="76"/>
      <c r="C56" s="77"/>
      <c r="D56" s="130"/>
      <c r="E56" s="344"/>
      <c r="F56" s="213"/>
      <c r="G56" s="205"/>
      <c r="H56" s="169"/>
      <c r="I56" s="174"/>
      <c r="J56" s="79"/>
    </row>
    <row r="57" spans="1:10" ht="30" customHeight="1">
      <c r="A57" s="356" t="str">
        <f>'Memória de Cálculo'!A49</f>
        <v>6.0</v>
      </c>
      <c r="B57" s="193"/>
      <c r="C57" s="194"/>
      <c r="D57" s="229" t="str">
        <f>'Memória de Cálculo'!D49</f>
        <v>INSTALAÇÕES ELÉTRICAS</v>
      </c>
      <c r="E57" s="342"/>
      <c r="F57" s="200"/>
      <c r="G57" s="350"/>
      <c r="H57" s="351"/>
      <c r="I57" s="197"/>
      <c r="J57" s="198"/>
    </row>
    <row r="58" spans="1:10" ht="30" customHeight="1">
      <c r="A58" s="31" t="str">
        <f>'Memória de Cálculo'!A50</f>
        <v>6.1</v>
      </c>
      <c r="B58" s="26">
        <f>'Memória de Cálculo'!B50</f>
        <v>70681</v>
      </c>
      <c r="C58" s="126" t="str">
        <f>'Memória de Cálculo'!C50</f>
        <v>GOINFRA OC</v>
      </c>
      <c r="D58" s="128" t="str">
        <f>'Memória de Cálculo'!D50</f>
        <v>CAIXA METALICA OCTOGONAL FUNDO MOVEL, SIMPLES 2"</v>
      </c>
      <c r="E58" s="345" t="str">
        <f>'Memória de Cálculo'!G50</f>
        <v>UN.</v>
      </c>
      <c r="F58" s="23">
        <f>'Memória de Cálculo'!H50</f>
        <v>10</v>
      </c>
      <c r="G58" s="24">
        <v>9.2</v>
      </c>
      <c r="H58" s="23">
        <f>F58*G58</f>
        <v>92</v>
      </c>
      <c r="I58" s="24">
        <f>ROUND(G58*1.2641,2)</f>
        <v>11.63</v>
      </c>
      <c r="J58" s="23">
        <f>F58*I58</f>
        <v>116.30000000000001</v>
      </c>
    </row>
    <row r="59" spans="1:10" ht="30" customHeight="1">
      <c r="A59" s="31" t="str">
        <f>'Memória de Cálculo'!A51</f>
        <v>6.2</v>
      </c>
      <c r="B59" s="26">
        <f>'Memória de Cálculo'!B51</f>
        <v>71193</v>
      </c>
      <c r="C59" s="126" t="str">
        <f>'Memória de Cálculo'!C51</f>
        <v>GOINFRA OC</v>
      </c>
      <c r="D59" s="128" t="str">
        <f>'Memória de Cálculo'!D51</f>
        <v>ELETRODUTO PVC FLEXÍVEL - MANGUEIRA CORRUGADA LEVE - DIAM. 20MM</v>
      </c>
      <c r="E59" s="345" t="str">
        <f>'Memória de Cálculo'!G51</f>
        <v>M     </v>
      </c>
      <c r="F59" s="23">
        <f>'Memória de Cálculo'!H51</f>
        <v>100</v>
      </c>
      <c r="G59" s="24">
        <v>7.13</v>
      </c>
      <c r="H59" s="23">
        <f aca="true" t="shared" si="6" ref="H59:H74">F59*G59</f>
        <v>713</v>
      </c>
      <c r="I59" s="24">
        <f aca="true" t="shared" si="7" ref="I59:I74">ROUND(G59*1.2641,2)</f>
        <v>9.01</v>
      </c>
      <c r="J59" s="23">
        <f aca="true" t="shared" si="8" ref="J59:J74">F59*I59</f>
        <v>901</v>
      </c>
    </row>
    <row r="60" spans="1:10" ht="30" customHeight="1">
      <c r="A60" s="31" t="str">
        <f>'Memória de Cálculo'!A52</f>
        <v>6.3</v>
      </c>
      <c r="B60" s="26">
        <f>'Memória de Cálculo'!B52</f>
        <v>71194</v>
      </c>
      <c r="C60" s="126" t="str">
        <f>'Memória de Cálculo'!C52</f>
        <v>GOINFRA OC</v>
      </c>
      <c r="D60" s="128" t="str">
        <f>'Memória de Cálculo'!D52</f>
        <v>ELETRODUTO PVC FLEXÍVEL - MANGUEIRA CORRUGADA LEVE - DIAM. 25MM</v>
      </c>
      <c r="E60" s="345" t="str">
        <f>'Memória de Cálculo'!G52</f>
        <v>M     </v>
      </c>
      <c r="F60" s="23">
        <f>'Memória de Cálculo'!H52</f>
        <v>30</v>
      </c>
      <c r="G60" s="24">
        <v>7.34</v>
      </c>
      <c r="H60" s="23">
        <f t="shared" si="6"/>
        <v>220.2</v>
      </c>
      <c r="I60" s="24">
        <f t="shared" si="7"/>
        <v>9.28</v>
      </c>
      <c r="J60" s="23">
        <f t="shared" si="8"/>
        <v>278.4</v>
      </c>
    </row>
    <row r="61" spans="1:10" ht="30" customHeight="1">
      <c r="A61" s="31" t="str">
        <f>'Memória de Cálculo'!A53</f>
        <v>6.4</v>
      </c>
      <c r="B61" s="26">
        <f>'Memória de Cálculo'!B53</f>
        <v>91924</v>
      </c>
      <c r="C61" s="126" t="str">
        <f>'Memória de Cálculo'!C53</f>
        <v>SINAPI CP</v>
      </c>
      <c r="D61" s="128" t="str">
        <f>'Memória de Cálculo'!D53</f>
        <v>CABO DE COBRE FLEXÍVEL ISOLADO, 1,5 MM², ANTI-CHAMA 450/750 V, PARA CIRCUITOS TERMINAIS - FORNECIMENTO E INSTALAÇÃO. AF_12/2015</v>
      </c>
      <c r="E61" s="345" t="str">
        <f>'Memória de Cálculo'!G53</f>
        <v>M</v>
      </c>
      <c r="F61" s="23">
        <f>'Memória de Cálculo'!H53</f>
        <v>600</v>
      </c>
      <c r="G61" s="24">
        <v>2.49</v>
      </c>
      <c r="H61" s="23">
        <f t="shared" si="6"/>
        <v>1494.0000000000002</v>
      </c>
      <c r="I61" s="24">
        <f t="shared" si="7"/>
        <v>3.15</v>
      </c>
      <c r="J61" s="23">
        <f t="shared" si="8"/>
        <v>1890</v>
      </c>
    </row>
    <row r="62" spans="1:10" ht="30" customHeight="1">
      <c r="A62" s="31" t="str">
        <f>'Memória de Cálculo'!A54</f>
        <v>6.5</v>
      </c>
      <c r="B62" s="26">
        <f>'Memória de Cálculo'!B54</f>
        <v>70563</v>
      </c>
      <c r="C62" s="126" t="str">
        <f>'Memória de Cálculo'!C54</f>
        <v>GOINFRA OC</v>
      </c>
      <c r="D62" s="128" t="str">
        <f>'Memória de Cálculo'!D54</f>
        <v>CABO ISOLADO PVC 750 V. No. 2,5 MM2</v>
      </c>
      <c r="E62" s="345" t="str">
        <f>'Memória de Cálculo'!G54</f>
        <v>M</v>
      </c>
      <c r="F62" s="23">
        <f>'Memória de Cálculo'!H54</f>
        <v>1200</v>
      </c>
      <c r="G62" s="24">
        <v>4.14</v>
      </c>
      <c r="H62" s="23">
        <f t="shared" si="6"/>
        <v>4968</v>
      </c>
      <c r="I62" s="24">
        <f t="shared" si="7"/>
        <v>5.23</v>
      </c>
      <c r="J62" s="23">
        <f t="shared" si="8"/>
        <v>6276.000000000001</v>
      </c>
    </row>
    <row r="63" spans="1:10" ht="30" customHeight="1">
      <c r="A63" s="31" t="str">
        <f>'Memória de Cálculo'!A55</f>
        <v>6.6</v>
      </c>
      <c r="B63" s="26">
        <f>'Memória de Cálculo'!B55</f>
        <v>70586</v>
      </c>
      <c r="C63" s="126" t="str">
        <f>'Memória de Cálculo'!C55</f>
        <v>GOINFRA OC</v>
      </c>
      <c r="D63" s="128" t="str">
        <f>'Memória de Cálculo'!D55</f>
        <v>CABO PVC (70ºC) 1 KV No. 25 MM2</v>
      </c>
      <c r="E63" s="345" t="str">
        <f>'Memória de Cálculo'!G55</f>
        <v>M     </v>
      </c>
      <c r="F63" s="23">
        <f>'Memória de Cálculo'!H55</f>
        <v>160</v>
      </c>
      <c r="G63" s="24">
        <v>25.85</v>
      </c>
      <c r="H63" s="23">
        <f t="shared" si="6"/>
        <v>4136</v>
      </c>
      <c r="I63" s="24">
        <f t="shared" si="7"/>
        <v>32.68</v>
      </c>
      <c r="J63" s="23">
        <f t="shared" si="8"/>
        <v>5228.8</v>
      </c>
    </row>
    <row r="64" spans="1:10" ht="30" customHeight="1">
      <c r="A64" s="31" t="str">
        <f>'Memória de Cálculo'!A56</f>
        <v>6.7</v>
      </c>
      <c r="B64" s="26" t="str">
        <f>'Memória de Cálculo'!B56</f>
        <v>COT 01</v>
      </c>
      <c r="C64" s="126" t="str">
        <f>'Memória de Cálculo'!C56</f>
        <v>COTAÇÃO</v>
      </c>
      <c r="D64" s="128" t="str">
        <f>'Memória de Cálculo'!D56</f>
        <v>LUMINÁRIA LED EMBUTIR 36W 60X30CM</v>
      </c>
      <c r="E64" s="345" t="str">
        <f>'Memória de Cálculo'!G56</f>
        <v>UN.</v>
      </c>
      <c r="F64" s="23">
        <f>'Memória de Cálculo'!H56</f>
        <v>35</v>
      </c>
      <c r="G64" s="24">
        <f>'Memória de Cálculo'!I56</f>
        <v>163.81</v>
      </c>
      <c r="H64" s="23">
        <f t="shared" si="6"/>
        <v>5733.35</v>
      </c>
      <c r="I64" s="24">
        <f t="shared" si="7"/>
        <v>207.07</v>
      </c>
      <c r="J64" s="23">
        <f t="shared" si="8"/>
        <v>7247.45</v>
      </c>
    </row>
    <row r="65" spans="1:10" ht="30" customHeight="1">
      <c r="A65" s="31" t="str">
        <f>'Memória de Cálculo'!A57</f>
        <v>6.8</v>
      </c>
      <c r="B65" s="26" t="str">
        <f>'Memória de Cálculo'!B57</f>
        <v>COT 02</v>
      </c>
      <c r="C65" s="126" t="str">
        <f>'Memória de Cálculo'!C57</f>
        <v>COTAÇÃO</v>
      </c>
      <c r="D65" s="128" t="str">
        <f>'Memória de Cálculo'!D57</f>
        <v>LUMINÁRIA LED EMBUTIR 24W 30X30CM</v>
      </c>
      <c r="E65" s="345" t="str">
        <f>'Memória de Cálculo'!G57</f>
        <v>UN.</v>
      </c>
      <c r="F65" s="23">
        <f>'Memória de Cálculo'!H57</f>
        <v>9</v>
      </c>
      <c r="G65" s="24">
        <f>'Memória de Cálculo'!I57</f>
        <v>77.62</v>
      </c>
      <c r="H65" s="23">
        <f t="shared" si="6"/>
        <v>698.58</v>
      </c>
      <c r="I65" s="24">
        <f t="shared" si="7"/>
        <v>98.12</v>
      </c>
      <c r="J65" s="23">
        <f t="shared" si="8"/>
        <v>883.08</v>
      </c>
    </row>
    <row r="66" spans="1:10" ht="30" customHeight="1">
      <c r="A66" s="31" t="str">
        <f>'Memória de Cálculo'!A58</f>
        <v>6.9</v>
      </c>
      <c r="B66" s="26">
        <f>'Memória de Cálculo'!B58</f>
        <v>71670</v>
      </c>
      <c r="C66" s="126" t="str">
        <f>'Memória de Cálculo'!C58</f>
        <v>GOINFRA OC</v>
      </c>
      <c r="D66" s="128" t="str">
        <f>'Memória de Cálculo'!D58</f>
        <v>LUMINÁRIA DE SOBREPOR USO AO TEMPO (TARTARUGA) - BASE E-27</v>
      </c>
      <c r="E66" s="345" t="str">
        <f>'Memória de Cálculo'!G58</f>
        <v>UN.</v>
      </c>
      <c r="F66" s="23">
        <f>'Memória de Cálculo'!H58</f>
        <v>1</v>
      </c>
      <c r="G66" s="24">
        <v>151.89</v>
      </c>
      <c r="H66" s="23">
        <f t="shared" si="6"/>
        <v>151.89</v>
      </c>
      <c r="I66" s="24">
        <f t="shared" si="7"/>
        <v>192</v>
      </c>
      <c r="J66" s="23">
        <f t="shared" si="8"/>
        <v>192</v>
      </c>
    </row>
    <row r="67" spans="1:10" ht="30" customHeight="1">
      <c r="A67" s="31" t="str">
        <f>'Memória de Cálculo'!A59</f>
        <v>6.10</v>
      </c>
      <c r="B67" s="26">
        <f>'Memória de Cálculo'!B59</f>
        <v>72173</v>
      </c>
      <c r="C67" s="126" t="str">
        <f>'Memória de Cálculo'!C59</f>
        <v>GOINFRA OC</v>
      </c>
      <c r="D67" s="128" t="str">
        <f>'Memória de Cálculo'!D59</f>
        <v>QUADRO DE DISTRIBUIÇÃO DE EMBUTIR EM PVC CB 48E - 80A</v>
      </c>
      <c r="E67" s="345" t="str">
        <f>'Memória de Cálculo'!G59</f>
        <v>UN.</v>
      </c>
      <c r="F67" s="23">
        <f>'Memória de Cálculo'!H59</f>
        <v>1</v>
      </c>
      <c r="G67" s="24">
        <v>624.58</v>
      </c>
      <c r="H67" s="23">
        <f t="shared" si="6"/>
        <v>624.58</v>
      </c>
      <c r="I67" s="24">
        <f t="shared" si="7"/>
        <v>789.53</v>
      </c>
      <c r="J67" s="23">
        <f t="shared" si="8"/>
        <v>789.53</v>
      </c>
    </row>
    <row r="68" spans="1:10" ht="30" customHeight="1">
      <c r="A68" s="31" t="str">
        <f>'Memória de Cálculo'!A60</f>
        <v>6.11</v>
      </c>
      <c r="B68" s="26">
        <f>'Memória de Cálculo'!B60</f>
        <v>71175</v>
      </c>
      <c r="C68" s="126" t="str">
        <f>'Memória de Cálculo'!C60</f>
        <v>GOINFRA OC</v>
      </c>
      <c r="D68" s="128" t="str">
        <f>'Memória de Cálculo'!D60</f>
        <v>DISJUNTOR TRIPOLAR DE 60 A 100-A</v>
      </c>
      <c r="E68" s="345" t="str">
        <f>'Memória de Cálculo'!G60</f>
        <v>UN.</v>
      </c>
      <c r="F68" s="23">
        <f>'Memória de Cálculo'!H60</f>
        <v>1</v>
      </c>
      <c r="G68" s="24">
        <v>307.36</v>
      </c>
      <c r="H68" s="23">
        <f t="shared" si="6"/>
        <v>307.36</v>
      </c>
      <c r="I68" s="24">
        <f t="shared" si="7"/>
        <v>388.53</v>
      </c>
      <c r="J68" s="23">
        <f t="shared" si="8"/>
        <v>388.53</v>
      </c>
    </row>
    <row r="69" spans="1:10" ht="30" customHeight="1">
      <c r="A69" s="31" t="str">
        <f>'Memória de Cálculo'!A61</f>
        <v>6.12</v>
      </c>
      <c r="B69" s="26">
        <f>'Memória de Cálculo'!B61</f>
        <v>71171</v>
      </c>
      <c r="C69" s="126" t="str">
        <f>'Memória de Cálculo'!C61</f>
        <v>GOINFRA OC</v>
      </c>
      <c r="D69" s="128" t="str">
        <f>'Memória de Cálculo'!D61</f>
        <v>DISJUNTOR MONOPOLAR DE 10 A 32-A</v>
      </c>
      <c r="E69" s="345" t="str">
        <f>'Memória de Cálculo'!G61</f>
        <v>UN.</v>
      </c>
      <c r="F69" s="23">
        <f>'Memória de Cálculo'!H61</f>
        <v>26</v>
      </c>
      <c r="G69" s="24">
        <v>19.92</v>
      </c>
      <c r="H69" s="23">
        <f t="shared" si="6"/>
        <v>517.9200000000001</v>
      </c>
      <c r="I69" s="24">
        <f t="shared" si="7"/>
        <v>25.18</v>
      </c>
      <c r="J69" s="23">
        <f t="shared" si="8"/>
        <v>654.68</v>
      </c>
    </row>
    <row r="70" spans="1:10" ht="30" customHeight="1">
      <c r="A70" s="31" t="str">
        <f>'Memória de Cálculo'!A62</f>
        <v>6.13</v>
      </c>
      <c r="B70" s="26">
        <f>'Memória de Cálculo'!B62</f>
        <v>71450</v>
      </c>
      <c r="C70" s="126" t="str">
        <f>'Memória de Cálculo'!C62</f>
        <v>GOINFRA OC</v>
      </c>
      <c r="D70" s="128" t="str">
        <f>'Memória de Cálculo'!D62</f>
        <v>INTERRUPTOR DIFERENCIAL RESIDUAL (D.R.) BIPOLAR DE 25A-30mA</v>
      </c>
      <c r="E70" s="345" t="str">
        <f>'Memória de Cálculo'!G62</f>
        <v>UN.</v>
      </c>
      <c r="F70" s="23">
        <f>'Memória de Cálculo'!H62</f>
        <v>1</v>
      </c>
      <c r="G70" s="24">
        <v>170.44</v>
      </c>
      <c r="H70" s="23">
        <f t="shared" si="6"/>
        <v>170.44</v>
      </c>
      <c r="I70" s="24">
        <f t="shared" si="7"/>
        <v>215.45</v>
      </c>
      <c r="J70" s="23">
        <f t="shared" si="8"/>
        <v>215.45</v>
      </c>
    </row>
    <row r="71" spans="1:10" ht="30" customHeight="1">
      <c r="A71" s="31" t="str">
        <f>'Memória de Cálculo'!A63</f>
        <v>6.14</v>
      </c>
      <c r="B71" s="26">
        <f>'Memória de Cálculo'!B63</f>
        <v>71184</v>
      </c>
      <c r="C71" s="126" t="str">
        <f>'Memória de Cálculo'!C63</f>
        <v>GOINFRA OC</v>
      </c>
      <c r="D71" s="128" t="str">
        <f>'Memória de Cálculo'!D63</f>
        <v>DISPOSITIVO DE PROTEÇÃO CONTRA SURTOS (D.P.S.) 275V DE 8 A 40KA</v>
      </c>
      <c r="E71" s="345" t="str">
        <f>'Memória de Cálculo'!G63</f>
        <v>UN.</v>
      </c>
      <c r="F71" s="23">
        <f>'Memória de Cálculo'!H63</f>
        <v>3</v>
      </c>
      <c r="G71" s="24">
        <v>110.37</v>
      </c>
      <c r="H71" s="23">
        <f t="shared" si="6"/>
        <v>331.11</v>
      </c>
      <c r="I71" s="24">
        <f t="shared" si="7"/>
        <v>139.52</v>
      </c>
      <c r="J71" s="23">
        <f t="shared" si="8"/>
        <v>418.56000000000006</v>
      </c>
    </row>
    <row r="72" spans="1:10" ht="30" customHeight="1">
      <c r="A72" s="31" t="str">
        <f>'Memória de Cálculo'!A64</f>
        <v>6.15</v>
      </c>
      <c r="B72" s="26">
        <f>'Memória de Cálculo'!B64</f>
        <v>72578</v>
      </c>
      <c r="C72" s="126" t="str">
        <f>'Memória de Cálculo'!C64</f>
        <v>GOINFRA OC</v>
      </c>
      <c r="D72" s="128" t="str">
        <f>'Memória de Cálculo'!D64</f>
        <v>TOMADA HEXAGONAL 2P + T - 10A - 250V</v>
      </c>
      <c r="E72" s="345" t="str">
        <f>'Memória de Cálculo'!G64</f>
        <v>UN.</v>
      </c>
      <c r="F72" s="23">
        <f>'Memória de Cálculo'!H64</f>
        <v>20</v>
      </c>
      <c r="G72" s="24">
        <v>17.41</v>
      </c>
      <c r="H72" s="23">
        <f t="shared" si="6"/>
        <v>348.2</v>
      </c>
      <c r="I72" s="24">
        <f t="shared" si="7"/>
        <v>22.01</v>
      </c>
      <c r="J72" s="23">
        <f t="shared" si="8"/>
        <v>440.20000000000005</v>
      </c>
    </row>
    <row r="73" spans="1:10" ht="30" customHeight="1">
      <c r="A73" s="31" t="str">
        <f>'Memória de Cálculo'!A65</f>
        <v>6.16</v>
      </c>
      <c r="B73" s="26">
        <f>'Memória de Cálculo'!B65</f>
        <v>71443</v>
      </c>
      <c r="C73" s="126" t="str">
        <f>'Memória de Cálculo'!C65</f>
        <v>GOINFRA OC</v>
      </c>
      <c r="D73" s="128" t="str">
        <f>'Memória de Cálculo'!D65</f>
        <v>INTERRUPTOR SIMPLES 1 SEÇÃO E 1 TOMADA HEXAGONAL 2P + T - 10A CONJUGADOS</v>
      </c>
      <c r="E73" s="345" t="str">
        <f>'Memória de Cálculo'!G65</f>
        <v>UN.</v>
      </c>
      <c r="F73" s="23">
        <f>'Memória de Cálculo'!H65</f>
        <v>5</v>
      </c>
      <c r="G73" s="24">
        <v>24.09</v>
      </c>
      <c r="H73" s="23">
        <f t="shared" si="6"/>
        <v>120.45</v>
      </c>
      <c r="I73" s="24">
        <f t="shared" si="7"/>
        <v>30.45</v>
      </c>
      <c r="J73" s="23">
        <f t="shared" si="8"/>
        <v>152.25</v>
      </c>
    </row>
    <row r="74" spans="1:10" ht="30" customHeight="1">
      <c r="A74" s="31" t="str">
        <f>'Memória de Cálculo'!A66</f>
        <v>6.17</v>
      </c>
      <c r="B74" s="26">
        <f>'Memória de Cálculo'!B66</f>
        <v>71440</v>
      </c>
      <c r="C74" s="126" t="str">
        <f>'Memória de Cálculo'!C66</f>
        <v>GOINFRA OC</v>
      </c>
      <c r="D74" s="128" t="str">
        <f>'Memória de Cálculo'!D66</f>
        <v>INTERRUPTOR SIMPLES (1 SECAO)</v>
      </c>
      <c r="E74" s="345" t="str">
        <f>'Memória de Cálculo'!G66</f>
        <v>UN.</v>
      </c>
      <c r="F74" s="23">
        <f>'Memória de Cálculo'!H66</f>
        <v>15</v>
      </c>
      <c r="G74" s="24">
        <v>12.85</v>
      </c>
      <c r="H74" s="23">
        <f t="shared" si="6"/>
        <v>192.75</v>
      </c>
      <c r="I74" s="24">
        <f t="shared" si="7"/>
        <v>16.24</v>
      </c>
      <c r="J74" s="23">
        <f t="shared" si="8"/>
        <v>243.59999999999997</v>
      </c>
    </row>
    <row r="75" spans="1:10" ht="30" customHeight="1" thickBot="1">
      <c r="A75" s="357"/>
      <c r="B75" s="161"/>
      <c r="C75" s="215"/>
      <c r="D75" s="132" t="s">
        <v>300</v>
      </c>
      <c r="E75" s="346"/>
      <c r="F75" s="179"/>
      <c r="G75" s="352"/>
      <c r="H75" s="58">
        <f>SUM(H58:H74)</f>
        <v>20819.830000000005</v>
      </c>
      <c r="I75" s="178"/>
      <c r="J75" s="58">
        <f>SUM(J58:J74)</f>
        <v>26315.83</v>
      </c>
    </row>
    <row r="76" spans="1:10" ht="30" customHeight="1" thickBot="1">
      <c r="A76" s="78"/>
      <c r="B76" s="76"/>
      <c r="C76" s="77"/>
      <c r="D76" s="130"/>
      <c r="E76" s="344"/>
      <c r="F76" s="213"/>
      <c r="G76" s="205"/>
      <c r="H76" s="169"/>
      <c r="I76" s="174"/>
      <c r="J76" s="79"/>
    </row>
    <row r="77" spans="1:10" ht="30" customHeight="1">
      <c r="A77" s="370" t="str">
        <f>'Memória de Cálculo'!A68</f>
        <v>7.0</v>
      </c>
      <c r="B77" s="312"/>
      <c r="C77" s="371"/>
      <c r="D77" s="229" t="str">
        <f>'Memória de Cálculo'!D68</f>
        <v>ESQUADRIAS</v>
      </c>
      <c r="E77" s="372"/>
      <c r="F77" s="373"/>
      <c r="G77" s="350"/>
      <c r="H77" s="374"/>
      <c r="I77" s="375"/>
      <c r="J77" s="374"/>
    </row>
    <row r="78" spans="1:10" ht="30" customHeight="1">
      <c r="A78" s="31" t="str">
        <f>'Memória de Cálculo'!A69</f>
        <v>7.1</v>
      </c>
      <c r="B78" s="26">
        <f>'Memória de Cálculo'!B69</f>
        <v>94805</v>
      </c>
      <c r="C78" s="126" t="str">
        <f>'Memória de Cálculo'!C69</f>
        <v>SINAPI</v>
      </c>
      <c r="D78" s="128" t="str">
        <f>'Memória de Cálculo'!D69</f>
        <v>PORTA DE ALUMÍNIO DE ABRIR PARA VIDRO SEM GUARNIÇÃO, 87X210CM, FIXAÇÃO AS COM PARAFUSOS, INCLUSIVE VIDROS - FORNECIMENTO E INSTALAÇÃO. AF_12/2019</v>
      </c>
      <c r="E78" s="345" t="str">
        <f>'Memória de Cálculo'!G69</f>
        <v>UN.</v>
      </c>
      <c r="F78" s="30">
        <f>'Memória de Cálculo'!H69</f>
        <v>1</v>
      </c>
      <c r="G78" s="369">
        <v>802.25</v>
      </c>
      <c r="H78" s="23">
        <f>F78*G78</f>
        <v>802.25</v>
      </c>
      <c r="I78" s="24">
        <f>ROUND(G78*1.2641,2)</f>
        <v>1014.12</v>
      </c>
      <c r="J78" s="23">
        <f>F78*I78</f>
        <v>1014.12</v>
      </c>
    </row>
    <row r="79" spans="1:10" ht="40.5" customHeight="1">
      <c r="A79" s="31" t="str">
        <f>'Memória de Cálculo'!A70</f>
        <v>7.2</v>
      </c>
      <c r="B79" s="26">
        <f>'Memória de Cálculo'!B70</f>
        <v>102189</v>
      </c>
      <c r="C79" s="126" t="str">
        <f>'Memória de Cálculo'!C70</f>
        <v>SINAPI</v>
      </c>
      <c r="D79" s="128" t="str">
        <f>'Memória de Cálculo'!D70</f>
        <v>JOGO DE FERRAGENS CROMADAS PARA PORTA DE VIDRO TEMPERADO, UMA FOLHA COMPOSTO DE DOBRADICAS SUPERIOR E INFERIOR, TRINCO,  FECHADURA, CONTRA FECHADURA COM CAPUCHINHO SEM MOLA E PUXADOR. AF_01/2021</v>
      </c>
      <c r="E79" s="345" t="str">
        <f>'Memória de Cálculo'!G70</f>
        <v>UN.</v>
      </c>
      <c r="F79" s="30">
        <f>'Memória de Cálculo'!H70</f>
        <v>1</v>
      </c>
      <c r="G79" s="367">
        <v>279.06</v>
      </c>
      <c r="H79" s="23">
        <f>F79*G79</f>
        <v>279.06</v>
      </c>
      <c r="I79" s="24">
        <f>ROUND(G79*1.2641,2)</f>
        <v>352.76</v>
      </c>
      <c r="J79" s="23">
        <f>F79*I79</f>
        <v>352.76</v>
      </c>
    </row>
    <row r="80" spans="1:10" ht="30" customHeight="1">
      <c r="A80" s="31" t="str">
        <f>'Memória de Cálculo'!A71</f>
        <v>7.3</v>
      </c>
      <c r="B80" s="26">
        <f>'Memória de Cálculo'!B71</f>
        <v>180101</v>
      </c>
      <c r="C80" s="126" t="str">
        <f>'Memória de Cálculo'!C71</f>
        <v>GOINFRA OC</v>
      </c>
      <c r="D80" s="128" t="str">
        <f>'Memória de Cálculo'!D71</f>
        <v>JANELA EM ALUMINIO NATURAL DE CORRER 2 FOLHAS DE VIDRO FERRAGENS. (M.O.FAB. INC.MAT.)
</v>
      </c>
      <c r="E80" s="345" t="str">
        <f>'Memória de Cálculo'!G71</f>
        <v>M2</v>
      </c>
      <c r="F80" s="30">
        <f>'Memória de Cálculo'!H71</f>
        <v>3.6</v>
      </c>
      <c r="G80" s="24">
        <v>618.04</v>
      </c>
      <c r="H80" s="23">
        <f>F80*G80</f>
        <v>2224.944</v>
      </c>
      <c r="I80" s="24">
        <f>ROUND(G80*1.2641,2)</f>
        <v>781.26</v>
      </c>
      <c r="J80" s="23">
        <f>F80*I80</f>
        <v>2812.536</v>
      </c>
    </row>
    <row r="81" spans="1:10" ht="30" customHeight="1">
      <c r="A81" s="31" t="str">
        <f>'Memória de Cálculo'!A72</f>
        <v>7.4</v>
      </c>
      <c r="B81" s="26">
        <f>'Memória de Cálculo'!B72</f>
        <v>180208</v>
      </c>
      <c r="C81" s="126" t="str">
        <f>'Memória de Cálculo'!C72</f>
        <v>GOINFRA OC</v>
      </c>
      <c r="D81" s="128" t="str">
        <f>'Memória de Cálculo'!D72</f>
        <v>GRADE PROTECAO TIPO TIJOLINHO GP-1/GP-2</v>
      </c>
      <c r="E81" s="345" t="str">
        <f>'Memória de Cálculo'!G72</f>
        <v>M2</v>
      </c>
      <c r="F81" s="23">
        <f>'Memória de Cálculo'!H72</f>
        <v>3.6</v>
      </c>
      <c r="G81" s="353">
        <v>261.31</v>
      </c>
      <c r="H81" s="23">
        <f>F81*G81</f>
        <v>940.716</v>
      </c>
      <c r="I81" s="24">
        <f>ROUND(G81*1.2641,2)</f>
        <v>330.32</v>
      </c>
      <c r="J81" s="23">
        <f>F81*I81</f>
        <v>1189.152</v>
      </c>
    </row>
    <row r="82" spans="1:10" ht="30" customHeight="1">
      <c r="A82" s="31" t="str">
        <f>'Memória de Cálculo'!A73</f>
        <v>7.5</v>
      </c>
      <c r="B82" s="26">
        <f>'Memória de Cálculo'!B73</f>
        <v>190104</v>
      </c>
      <c r="C82" s="126" t="str">
        <f>'Memória de Cálculo'!C73</f>
        <v>GOINFRA OC</v>
      </c>
      <c r="D82" s="128" t="str">
        <f>'Memória de Cálculo'!D73</f>
        <v>VIDRO LISO 6 MM - COLOCADO</v>
      </c>
      <c r="E82" s="345" t="str">
        <f>'Memória de Cálculo'!G73</f>
        <v>M3</v>
      </c>
      <c r="F82" s="23">
        <f>'Memória de Cálculo'!H73</f>
        <v>3.6</v>
      </c>
      <c r="G82" s="353">
        <v>217.42</v>
      </c>
      <c r="H82" s="23">
        <f>F82*G82</f>
        <v>782.712</v>
      </c>
      <c r="I82" s="24">
        <f>ROUND(G82*1.2641,2)</f>
        <v>274.84</v>
      </c>
      <c r="J82" s="23">
        <f>F82*I82</f>
        <v>989.424</v>
      </c>
    </row>
    <row r="83" spans="1:10" ht="30" customHeight="1" thickBot="1">
      <c r="A83" s="49"/>
      <c r="B83" s="50"/>
      <c r="C83" s="51"/>
      <c r="D83" s="132" t="s">
        <v>426</v>
      </c>
      <c r="E83" s="380"/>
      <c r="F83" s="381"/>
      <c r="G83" s="354"/>
      <c r="H83" s="58">
        <f>SUM(H78:H82)</f>
        <v>5029.682000000001</v>
      </c>
      <c r="I83" s="57"/>
      <c r="J83" s="58">
        <f>SUM(J78:J82)</f>
        <v>6357.992</v>
      </c>
    </row>
    <row r="84" spans="1:10" ht="30" customHeight="1" thickBot="1">
      <c r="A84" s="78"/>
      <c r="B84" s="76"/>
      <c r="C84" s="77"/>
      <c r="D84" s="130"/>
      <c r="E84" s="344"/>
      <c r="F84" s="213"/>
      <c r="G84" s="205"/>
      <c r="H84" s="169"/>
      <c r="I84" s="174"/>
      <c r="J84" s="79"/>
    </row>
    <row r="85" spans="1:10" ht="30" customHeight="1">
      <c r="A85" s="356" t="str">
        <f>'Memória de Cálculo'!A75</f>
        <v>8.0</v>
      </c>
      <c r="B85" s="193"/>
      <c r="C85" s="194"/>
      <c r="D85" s="195" t="str">
        <f>'Memória de Cálculo'!D75</f>
        <v>SERVIÇOS DIVERSOS</v>
      </c>
      <c r="E85" s="342"/>
      <c r="F85" s="200"/>
      <c r="G85" s="210"/>
      <c r="H85" s="196"/>
      <c r="I85" s="197"/>
      <c r="J85" s="200"/>
    </row>
    <row r="86" spans="1:10" ht="30" customHeight="1">
      <c r="A86" s="31" t="str">
        <f>'Memória de Cálculo'!A76</f>
        <v>8.1</v>
      </c>
      <c r="B86" s="26">
        <f>'Memória de Cálculo'!B76</f>
        <v>270501</v>
      </c>
      <c r="C86" s="126" t="str">
        <f>'Memória de Cálculo'!C76</f>
        <v>GOINFRA</v>
      </c>
      <c r="D86" s="128" t="str">
        <f>'Memória de Cálculo'!D76</f>
        <v>LIMPEZA FINAL DE OBRA</v>
      </c>
      <c r="E86" s="345" t="str">
        <f>'Memória de Cálculo'!G76</f>
        <v>M2</v>
      </c>
      <c r="F86" s="23">
        <f>'Memória de Cálculo'!H76</f>
        <v>316.93</v>
      </c>
      <c r="G86" s="208">
        <v>3.14</v>
      </c>
      <c r="H86" s="30">
        <f>F86*G86</f>
        <v>995.1602</v>
      </c>
      <c r="I86" s="24">
        <f>ROUND(G86*1.2641,2)</f>
        <v>3.97</v>
      </c>
      <c r="J86" s="23">
        <f>F86*I86</f>
        <v>1258.2121000000002</v>
      </c>
    </row>
    <row r="87" spans="1:11" ht="30" customHeight="1" thickBot="1">
      <c r="A87" s="177"/>
      <c r="B87" s="161"/>
      <c r="C87" s="215"/>
      <c r="D87" s="216" t="s">
        <v>429</v>
      </c>
      <c r="E87" s="346"/>
      <c r="F87" s="179"/>
      <c r="G87" s="217"/>
      <c r="H87" s="172">
        <f>SUM(H86:H86)</f>
        <v>995.1602</v>
      </c>
      <c r="I87" s="178"/>
      <c r="J87" s="58">
        <f>SUM(J86:J86)</f>
        <v>1258.2121000000002</v>
      </c>
      <c r="K87" s="19"/>
    </row>
    <row r="88" spans="1:10" ht="30" customHeight="1" thickBot="1">
      <c r="A88" s="78"/>
      <c r="B88" s="76"/>
      <c r="C88" s="77"/>
      <c r="D88" s="130"/>
      <c r="E88" s="344"/>
      <c r="F88" s="213"/>
      <c r="G88" s="205"/>
      <c r="H88" s="169"/>
      <c r="I88" s="174"/>
      <c r="J88" s="79"/>
    </row>
    <row r="89" spans="1:10" s="27" customFormat="1" ht="30" customHeight="1">
      <c r="A89" s="109" t="str">
        <f>'Memória de Cálculo'!A78</f>
        <v>9.0</v>
      </c>
      <c r="B89" s="63"/>
      <c r="C89" s="64"/>
      <c r="D89" s="127" t="str">
        <f>'Memória de Cálculo'!D78</f>
        <v>ADMINISTRAÇÃO LOCAL</v>
      </c>
      <c r="E89" s="348"/>
      <c r="F89" s="69"/>
      <c r="G89" s="207"/>
      <c r="H89" s="65"/>
      <c r="I89" s="175"/>
      <c r="J89" s="69"/>
    </row>
    <row r="90" spans="1:10" s="27" customFormat="1" ht="30" customHeight="1">
      <c r="A90" s="103" t="str">
        <f>'Memória de Cálculo'!A79</f>
        <v>9.1</v>
      </c>
      <c r="B90" s="26">
        <f>'Memória de Cálculo'!B79</f>
        <v>250101</v>
      </c>
      <c r="C90" s="29" t="str">
        <f>'Memória de Cálculo'!C79</f>
        <v>GOINFRA</v>
      </c>
      <c r="D90" s="128" t="str">
        <f>'Memória de Cálculo'!D79</f>
        <v>ENGENHEIRO (OBRAS CIVIS)</v>
      </c>
      <c r="E90" s="345" t="str">
        <f>'Memória de Cálculo'!G79</f>
        <v>H</v>
      </c>
      <c r="F90" s="23">
        <v>40</v>
      </c>
      <c r="G90" s="208">
        <v>73.22</v>
      </c>
      <c r="H90" s="30">
        <f>F90*G90</f>
        <v>2928.8</v>
      </c>
      <c r="I90" s="24">
        <f>ROUND(G90*1.2641,2)</f>
        <v>92.56</v>
      </c>
      <c r="J90" s="23">
        <f>F90*I90</f>
        <v>3702.4</v>
      </c>
    </row>
    <row r="91" spans="1:10" s="27" customFormat="1" ht="30" customHeight="1">
      <c r="A91" s="103" t="str">
        <f>'Memória de Cálculo'!A80</f>
        <v>9.2</v>
      </c>
      <c r="B91" s="26">
        <f>'Memória de Cálculo'!B80</f>
        <v>250103</v>
      </c>
      <c r="C91" s="29" t="str">
        <f>'Memória de Cálculo'!C80</f>
        <v>GOINFRA</v>
      </c>
      <c r="D91" s="128" t="str">
        <f>'Memória de Cálculo'!D80</f>
        <v>ENCARREGADO (OBRAS CIVIS)</v>
      </c>
      <c r="E91" s="345" t="str">
        <f>'Memória de Cálculo'!G80</f>
        <v>H</v>
      </c>
      <c r="F91" s="23">
        <f>'Memória de Cálculo'!H80</f>
        <v>352</v>
      </c>
      <c r="G91" s="208">
        <v>20.39</v>
      </c>
      <c r="H91" s="30">
        <f>F91*G91</f>
        <v>7177.280000000001</v>
      </c>
      <c r="I91" s="24">
        <f>ROUND(G91*1.2641,2)</f>
        <v>25.77</v>
      </c>
      <c r="J91" s="23">
        <f>F91*I91</f>
        <v>9071.039999999999</v>
      </c>
    </row>
    <row r="92" spans="1:11" ht="30" customHeight="1" thickBot="1">
      <c r="A92" s="54"/>
      <c r="B92" s="55"/>
      <c r="C92" s="56"/>
      <c r="D92" s="132" t="s">
        <v>430</v>
      </c>
      <c r="E92" s="343"/>
      <c r="F92" s="180"/>
      <c r="G92" s="204"/>
      <c r="H92" s="172">
        <f>SUM(H90:H91)</f>
        <v>10106.080000000002</v>
      </c>
      <c r="I92" s="57"/>
      <c r="J92" s="58">
        <f>SUM(J90:J91)</f>
        <v>12773.439999999999</v>
      </c>
      <c r="K92" s="19"/>
    </row>
    <row r="93" spans="1:10" ht="30" customHeight="1" thickBot="1">
      <c r="A93" s="78"/>
      <c r="B93" s="76"/>
      <c r="C93" s="77"/>
      <c r="D93" s="130"/>
      <c r="E93" s="344"/>
      <c r="F93" s="213"/>
      <c r="G93" s="205"/>
      <c r="H93" s="169"/>
      <c r="I93" s="174"/>
      <c r="J93" s="79"/>
    </row>
    <row r="94" spans="1:10" ht="30" customHeight="1" thickBot="1">
      <c r="A94" s="230"/>
      <c r="B94" s="231"/>
      <c r="C94" s="232"/>
      <c r="D94" s="233"/>
      <c r="E94" s="347"/>
      <c r="F94" s="234"/>
      <c r="G94" s="235"/>
      <c r="H94" s="236"/>
      <c r="I94" s="237"/>
      <c r="J94" s="238"/>
    </row>
    <row r="95" spans="1:11" s="10" customFormat="1" ht="30" customHeight="1" thickBot="1">
      <c r="A95" s="239"/>
      <c r="B95" s="240"/>
      <c r="C95" s="241"/>
      <c r="D95" s="242"/>
      <c r="E95" s="349"/>
      <c r="F95" s="243"/>
      <c r="G95" s="244" t="s">
        <v>431</v>
      </c>
      <c r="H95" s="245">
        <f>SUM(H13,H21,H36,H47,H55,H75,H83,H87,H92)</f>
        <v>171758.32970000006</v>
      </c>
      <c r="I95" s="246" t="s">
        <v>431</v>
      </c>
      <c r="J95" s="247">
        <f>SUM(J13,J21,J36,J47,J55,J75,J83,J87,J92)</f>
        <v>217111.55659999998</v>
      </c>
      <c r="K95" s="189">
        <v>50664.30000000001</v>
      </c>
    </row>
    <row r="96" spans="1:10" s="10" customFormat="1" ht="107.25" customHeight="1" thickBot="1">
      <c r="A96" s="358"/>
      <c r="B96" s="359"/>
      <c r="C96" s="359"/>
      <c r="D96" s="360"/>
      <c r="E96" s="361"/>
      <c r="F96" s="362"/>
      <c r="G96" s="360"/>
      <c r="H96" s="363"/>
      <c r="I96" s="363"/>
      <c r="J96" s="364"/>
    </row>
    <row r="97" spans="1:10" s="10" customFormat="1" ht="21.75" customHeight="1">
      <c r="A97" s="141"/>
      <c r="B97" s="141"/>
      <c r="C97" s="141"/>
      <c r="D97" s="146"/>
      <c r="E97" s="143"/>
      <c r="F97" s="144"/>
      <c r="G97" s="142"/>
      <c r="H97" s="145"/>
      <c r="I97" s="145"/>
      <c r="J97" s="145"/>
    </row>
    <row r="98" spans="1:10" s="10" customFormat="1" ht="12.75" customHeight="1">
      <c r="A98" s="141"/>
      <c r="B98" s="141"/>
      <c r="C98" s="141"/>
      <c r="D98" s="142"/>
      <c r="E98" s="143"/>
      <c r="F98" s="144"/>
      <c r="G98" s="142"/>
      <c r="H98" s="145"/>
      <c r="I98" s="145"/>
      <c r="J98" s="145"/>
    </row>
    <row r="99" spans="1:10" s="10" customFormat="1" ht="12.75" customHeight="1">
      <c r="A99" s="15"/>
      <c r="B99" s="15"/>
      <c r="C99" s="15"/>
      <c r="E99" s="13"/>
      <c r="F99" s="16"/>
      <c r="G99" s="22"/>
      <c r="H99" s="12"/>
      <c r="I99" s="12"/>
      <c r="J99" s="12"/>
    </row>
    <row r="100" spans="1:10" s="10" customFormat="1" ht="12.75" customHeight="1">
      <c r="A100" s="15"/>
      <c r="B100" s="15"/>
      <c r="C100" s="15"/>
      <c r="E100" s="13"/>
      <c r="F100" s="16"/>
      <c r="G100" s="22"/>
      <c r="H100" s="12"/>
      <c r="I100" s="12"/>
      <c r="J100" s="12"/>
    </row>
    <row r="101" spans="1:10" s="10" customFormat="1" ht="12.75" customHeight="1">
      <c r="A101" s="15"/>
      <c r="B101" s="15"/>
      <c r="C101" s="15"/>
      <c r="E101" s="13"/>
      <c r="F101" s="16"/>
      <c r="G101" s="22"/>
      <c r="H101" s="12"/>
      <c r="I101" s="12"/>
      <c r="J101" s="12"/>
    </row>
    <row r="102" spans="1:10" s="10" customFormat="1" ht="12.75" customHeight="1">
      <c r="A102" s="15"/>
      <c r="B102" s="15"/>
      <c r="C102" s="15"/>
      <c r="E102" s="13"/>
      <c r="F102" s="16"/>
      <c r="G102" s="22"/>
      <c r="H102" s="12"/>
      <c r="I102" s="12"/>
      <c r="J102" s="12"/>
    </row>
    <row r="103" spans="1:10" s="10" customFormat="1" ht="12.75" customHeight="1">
      <c r="A103" s="15"/>
      <c r="B103" s="15"/>
      <c r="C103" s="15"/>
      <c r="E103" s="13"/>
      <c r="F103" s="16"/>
      <c r="G103" s="22"/>
      <c r="H103" s="12"/>
      <c r="I103" s="12"/>
      <c r="J103" s="12"/>
    </row>
    <row r="104" spans="1:10" s="10" customFormat="1" ht="12.75" customHeight="1">
      <c r="A104" s="15"/>
      <c r="B104" s="15"/>
      <c r="C104" s="15"/>
      <c r="E104" s="13"/>
      <c r="F104" s="16"/>
      <c r="G104" s="22"/>
      <c r="H104" s="12"/>
      <c r="I104" s="12"/>
      <c r="J104" s="12"/>
    </row>
    <row r="105" spans="1:10" s="10" customFormat="1" ht="12.75" customHeight="1">
      <c r="A105" s="15"/>
      <c r="B105" s="15"/>
      <c r="C105" s="15"/>
      <c r="E105" s="13"/>
      <c r="F105" s="16"/>
      <c r="G105" s="22"/>
      <c r="H105" s="12"/>
      <c r="I105" s="12"/>
      <c r="J105" s="12"/>
    </row>
    <row r="106" spans="1:10" s="10" customFormat="1" ht="12.75" customHeight="1">
      <c r="A106" s="15"/>
      <c r="B106" s="15"/>
      <c r="C106" s="15"/>
      <c r="E106" s="13"/>
      <c r="F106" s="16"/>
      <c r="G106" s="22"/>
      <c r="H106" s="12"/>
      <c r="I106" s="12"/>
      <c r="J106" s="12"/>
    </row>
    <row r="107" spans="1:10" s="10" customFormat="1" ht="12.75" customHeight="1">
      <c r="A107" s="15"/>
      <c r="B107" s="15"/>
      <c r="C107" s="15"/>
      <c r="E107" s="13"/>
      <c r="F107" s="16"/>
      <c r="G107" s="22"/>
      <c r="H107" s="12"/>
      <c r="I107" s="12"/>
      <c r="J107" s="12"/>
    </row>
    <row r="108" spans="1:10" s="10" customFormat="1" ht="12.75" customHeight="1">
      <c r="A108" s="15"/>
      <c r="B108" s="15"/>
      <c r="C108" s="15"/>
      <c r="E108" s="13"/>
      <c r="F108" s="16"/>
      <c r="G108" s="22"/>
      <c r="H108" s="12"/>
      <c r="I108" s="12"/>
      <c r="J108" s="12"/>
    </row>
    <row r="109" spans="1:10" s="10" customFormat="1" ht="12.75" customHeight="1">
      <c r="A109" s="15"/>
      <c r="B109" s="15"/>
      <c r="C109" s="15"/>
      <c r="E109" s="13"/>
      <c r="F109" s="16"/>
      <c r="G109" s="22"/>
      <c r="H109" s="12"/>
      <c r="I109" s="12"/>
      <c r="J109" s="12"/>
    </row>
    <row r="110" spans="1:10" s="10" customFormat="1" ht="12.75" customHeight="1">
      <c r="A110" s="15"/>
      <c r="B110" s="15"/>
      <c r="C110" s="15"/>
      <c r="E110" s="13"/>
      <c r="F110" s="16"/>
      <c r="G110" s="22"/>
      <c r="H110" s="12"/>
      <c r="I110" s="12"/>
      <c r="J110" s="12"/>
    </row>
    <row r="111" spans="1:10" s="10" customFormat="1" ht="12.75" customHeight="1">
      <c r="A111" s="15"/>
      <c r="B111" s="15"/>
      <c r="C111" s="15"/>
      <c r="E111" s="13"/>
      <c r="F111" s="16"/>
      <c r="G111" s="22"/>
      <c r="H111" s="12"/>
      <c r="I111" s="12"/>
      <c r="J111" s="12"/>
    </row>
    <row r="112" spans="1:10" s="10" customFormat="1" ht="12.75" customHeight="1">
      <c r="A112" s="15"/>
      <c r="B112" s="15"/>
      <c r="C112" s="15"/>
      <c r="E112" s="13"/>
      <c r="F112" s="16"/>
      <c r="G112" s="22"/>
      <c r="H112" s="12"/>
      <c r="I112" s="12"/>
      <c r="J112" s="12"/>
    </row>
    <row r="113" spans="1:10" s="10" customFormat="1" ht="12.75" customHeight="1">
      <c r="A113" s="15"/>
      <c r="B113" s="15"/>
      <c r="C113" s="15"/>
      <c r="E113" s="13"/>
      <c r="F113" s="16"/>
      <c r="G113" s="22"/>
      <c r="H113" s="12"/>
      <c r="I113" s="12"/>
      <c r="J113" s="12"/>
    </row>
    <row r="114" spans="1:10" s="10" customFormat="1" ht="12.75" customHeight="1">
      <c r="A114" s="15"/>
      <c r="B114" s="15"/>
      <c r="C114" s="15"/>
      <c r="E114" s="13"/>
      <c r="F114" s="16"/>
      <c r="G114" s="22"/>
      <c r="H114" s="12"/>
      <c r="I114" s="12"/>
      <c r="J114" s="12"/>
    </row>
    <row r="115" spans="1:10" s="10" customFormat="1" ht="12.75" customHeight="1">
      <c r="A115" s="15"/>
      <c r="B115" s="15"/>
      <c r="C115" s="15"/>
      <c r="E115" s="13"/>
      <c r="F115" s="16"/>
      <c r="G115" s="22"/>
      <c r="H115" s="12"/>
      <c r="I115" s="12"/>
      <c r="J115" s="12"/>
    </row>
    <row r="116" spans="1:10" s="10" customFormat="1" ht="12.75" customHeight="1">
      <c r="A116" s="15"/>
      <c r="B116" s="15"/>
      <c r="C116" s="15"/>
      <c r="E116" s="13"/>
      <c r="F116" s="16"/>
      <c r="G116" s="22"/>
      <c r="H116" s="12"/>
      <c r="I116" s="12"/>
      <c r="J116" s="12"/>
    </row>
    <row r="117" spans="1:10" s="10" customFormat="1" ht="12.75" customHeight="1">
      <c r="A117" s="15"/>
      <c r="B117" s="15"/>
      <c r="C117" s="15"/>
      <c r="E117" s="13"/>
      <c r="F117" s="16"/>
      <c r="G117" s="22"/>
      <c r="H117" s="12"/>
      <c r="I117" s="12"/>
      <c r="J117" s="12"/>
    </row>
    <row r="118" spans="1:10" s="10" customFormat="1" ht="12.75" customHeight="1">
      <c r="A118" s="15"/>
      <c r="B118" s="15"/>
      <c r="C118" s="15"/>
      <c r="E118" s="13"/>
      <c r="F118" s="16"/>
      <c r="G118" s="22"/>
      <c r="H118" s="12"/>
      <c r="I118" s="12"/>
      <c r="J118" s="12"/>
    </row>
    <row r="119" spans="1:10" s="10" customFormat="1" ht="12.75" customHeight="1">
      <c r="A119" s="15"/>
      <c r="B119" s="15"/>
      <c r="C119" s="15"/>
      <c r="E119" s="13"/>
      <c r="F119" s="16"/>
      <c r="G119" s="22"/>
      <c r="H119" s="12"/>
      <c r="I119" s="12"/>
      <c r="J119" s="12"/>
    </row>
    <row r="120" spans="1:10" s="10" customFormat="1" ht="12.75" customHeight="1">
      <c r="A120" s="15"/>
      <c r="B120" s="15"/>
      <c r="C120" s="15"/>
      <c r="E120" s="13"/>
      <c r="F120" s="16"/>
      <c r="G120" s="22"/>
      <c r="H120" s="12"/>
      <c r="I120" s="12"/>
      <c r="J120" s="12"/>
    </row>
    <row r="121" spans="1:10" s="10" customFormat="1" ht="12.75" customHeight="1">
      <c r="A121" s="15"/>
      <c r="B121" s="15"/>
      <c r="C121" s="15"/>
      <c r="E121" s="13"/>
      <c r="F121" s="16"/>
      <c r="G121" s="22"/>
      <c r="H121" s="12"/>
      <c r="I121" s="12"/>
      <c r="J121" s="12"/>
    </row>
    <row r="122" spans="1:10" s="10" customFormat="1" ht="12.75" customHeight="1">
      <c r="A122" s="15"/>
      <c r="B122" s="15"/>
      <c r="C122" s="15"/>
      <c r="E122" s="13"/>
      <c r="F122" s="16"/>
      <c r="G122" s="22"/>
      <c r="H122" s="12"/>
      <c r="I122" s="12"/>
      <c r="J122" s="12"/>
    </row>
    <row r="123" spans="1:10" s="10" customFormat="1" ht="12.75" customHeight="1">
      <c r="A123" s="15"/>
      <c r="B123" s="15"/>
      <c r="C123" s="15"/>
      <c r="E123" s="13"/>
      <c r="F123" s="16"/>
      <c r="G123" s="22"/>
      <c r="H123" s="12"/>
      <c r="I123" s="12"/>
      <c r="J123" s="12"/>
    </row>
    <row r="124" spans="1:10" s="10" customFormat="1" ht="12.75" customHeight="1">
      <c r="A124" s="15"/>
      <c r="B124" s="15"/>
      <c r="C124" s="15"/>
      <c r="E124" s="13"/>
      <c r="F124" s="16"/>
      <c r="G124" s="22"/>
      <c r="H124" s="12"/>
      <c r="I124" s="12"/>
      <c r="J124" s="12"/>
    </row>
    <row r="125" spans="1:10" s="10" customFormat="1" ht="12.75" customHeight="1">
      <c r="A125" s="15"/>
      <c r="B125" s="15"/>
      <c r="C125" s="15"/>
      <c r="E125" s="13"/>
      <c r="F125" s="16"/>
      <c r="G125" s="22"/>
      <c r="H125" s="12"/>
      <c r="I125" s="12"/>
      <c r="J125" s="12"/>
    </row>
    <row r="126" spans="1:10" s="10" customFormat="1" ht="12.75" customHeight="1">
      <c r="A126" s="15"/>
      <c r="B126" s="15"/>
      <c r="C126" s="15"/>
      <c r="E126" s="13"/>
      <c r="F126" s="16"/>
      <c r="G126" s="22"/>
      <c r="H126" s="12"/>
      <c r="I126" s="12"/>
      <c r="J126" s="12"/>
    </row>
    <row r="127" spans="1:10" s="10" customFormat="1" ht="12.75" customHeight="1">
      <c r="A127" s="15"/>
      <c r="B127" s="15"/>
      <c r="C127" s="15"/>
      <c r="E127" s="13"/>
      <c r="F127" s="16"/>
      <c r="G127" s="22"/>
      <c r="H127" s="12"/>
      <c r="I127" s="12"/>
      <c r="J127" s="12"/>
    </row>
    <row r="128" spans="1:10" s="10" customFormat="1" ht="12.75" customHeight="1">
      <c r="A128" s="15"/>
      <c r="B128" s="15"/>
      <c r="C128" s="15"/>
      <c r="E128" s="13"/>
      <c r="F128" s="16"/>
      <c r="G128" s="22"/>
      <c r="H128" s="12"/>
      <c r="I128" s="12"/>
      <c r="J128" s="12"/>
    </row>
    <row r="129" spans="1:10" s="10" customFormat="1" ht="12.75" customHeight="1">
      <c r="A129" s="15"/>
      <c r="B129" s="15"/>
      <c r="C129" s="15"/>
      <c r="E129" s="13"/>
      <c r="F129" s="16"/>
      <c r="G129" s="22"/>
      <c r="H129" s="12"/>
      <c r="I129" s="12"/>
      <c r="J129" s="12"/>
    </row>
    <row r="130" spans="1:10" s="10" customFormat="1" ht="12.75" customHeight="1">
      <c r="A130" s="15"/>
      <c r="B130" s="15"/>
      <c r="C130" s="15"/>
      <c r="E130" s="13"/>
      <c r="F130" s="16"/>
      <c r="G130" s="22"/>
      <c r="H130" s="12"/>
      <c r="I130" s="12"/>
      <c r="J130" s="12"/>
    </row>
    <row r="131" spans="1:10" s="10" customFormat="1" ht="12.75" customHeight="1">
      <c r="A131" s="15"/>
      <c r="B131" s="15"/>
      <c r="C131" s="15"/>
      <c r="E131" s="13"/>
      <c r="F131" s="16"/>
      <c r="G131" s="22"/>
      <c r="H131" s="12"/>
      <c r="I131" s="12"/>
      <c r="J131" s="12"/>
    </row>
    <row r="132" spans="1:10" s="10" customFormat="1" ht="12.75" customHeight="1">
      <c r="A132" s="15"/>
      <c r="B132" s="15"/>
      <c r="C132" s="15"/>
      <c r="E132" s="13"/>
      <c r="F132" s="16"/>
      <c r="G132" s="22"/>
      <c r="H132" s="12"/>
      <c r="I132" s="12"/>
      <c r="J132" s="12"/>
    </row>
    <row r="133" spans="1:10" s="10" customFormat="1" ht="12.75" customHeight="1">
      <c r="A133" s="15"/>
      <c r="B133" s="15"/>
      <c r="C133" s="15"/>
      <c r="E133" s="13"/>
      <c r="F133" s="16"/>
      <c r="G133" s="22"/>
      <c r="H133" s="12"/>
      <c r="I133" s="12"/>
      <c r="J133" s="12"/>
    </row>
    <row r="134" spans="1:10" s="10" customFormat="1" ht="12.75" customHeight="1">
      <c r="A134" s="15"/>
      <c r="B134" s="15"/>
      <c r="C134" s="15"/>
      <c r="E134" s="13"/>
      <c r="F134" s="16"/>
      <c r="G134" s="22"/>
      <c r="H134" s="12"/>
      <c r="I134" s="12"/>
      <c r="J134" s="12"/>
    </row>
    <row r="135" spans="1:10" s="10" customFormat="1" ht="12.75" customHeight="1">
      <c r="A135" s="15"/>
      <c r="B135" s="15"/>
      <c r="C135" s="15"/>
      <c r="E135" s="13"/>
      <c r="F135" s="16"/>
      <c r="G135" s="22"/>
      <c r="H135" s="12"/>
      <c r="I135" s="12"/>
      <c r="J135" s="12"/>
    </row>
    <row r="136" spans="1:10" s="10" customFormat="1" ht="12.75" customHeight="1">
      <c r="A136" s="15"/>
      <c r="B136" s="15"/>
      <c r="C136" s="15"/>
      <c r="E136" s="13"/>
      <c r="F136" s="16"/>
      <c r="G136" s="22"/>
      <c r="H136" s="12"/>
      <c r="I136" s="12"/>
      <c r="J136" s="12"/>
    </row>
    <row r="137" spans="1:10" s="10" customFormat="1" ht="12.75" customHeight="1">
      <c r="A137" s="15"/>
      <c r="B137" s="15"/>
      <c r="C137" s="15"/>
      <c r="E137" s="13"/>
      <c r="F137" s="16"/>
      <c r="G137" s="22"/>
      <c r="H137" s="12"/>
      <c r="I137" s="12"/>
      <c r="J137" s="12"/>
    </row>
    <row r="138" spans="1:10" s="10" customFormat="1" ht="12.75" customHeight="1">
      <c r="A138" s="15"/>
      <c r="B138" s="15"/>
      <c r="C138" s="15"/>
      <c r="E138" s="13"/>
      <c r="F138" s="16"/>
      <c r="G138" s="22"/>
      <c r="H138" s="12"/>
      <c r="I138" s="12"/>
      <c r="J138" s="12"/>
    </row>
    <row r="139" spans="1:10" s="10" customFormat="1" ht="12.75" customHeight="1">
      <c r="A139" s="15"/>
      <c r="B139" s="15"/>
      <c r="C139" s="15"/>
      <c r="E139" s="13"/>
      <c r="F139" s="16"/>
      <c r="G139" s="22"/>
      <c r="H139" s="12"/>
      <c r="I139" s="12"/>
      <c r="J139" s="12"/>
    </row>
    <row r="140" spans="1:10" s="10" customFormat="1" ht="12.75" customHeight="1">
      <c r="A140" s="15"/>
      <c r="B140" s="15"/>
      <c r="C140" s="15"/>
      <c r="E140" s="13"/>
      <c r="F140" s="16"/>
      <c r="G140" s="22"/>
      <c r="H140" s="12"/>
      <c r="I140" s="12"/>
      <c r="J140" s="12"/>
    </row>
    <row r="141" spans="1:10" s="10" customFormat="1" ht="12.75" customHeight="1">
      <c r="A141" s="15"/>
      <c r="B141" s="15"/>
      <c r="C141" s="15"/>
      <c r="E141" s="13"/>
      <c r="F141" s="16"/>
      <c r="G141" s="22"/>
      <c r="H141" s="12"/>
      <c r="I141" s="12"/>
      <c r="J141" s="12"/>
    </row>
    <row r="142" spans="1:10" s="10" customFormat="1" ht="12.75" customHeight="1">
      <c r="A142" s="15"/>
      <c r="B142" s="15"/>
      <c r="C142" s="15"/>
      <c r="E142" s="13"/>
      <c r="F142" s="16"/>
      <c r="G142" s="22"/>
      <c r="H142" s="12"/>
      <c r="I142" s="12"/>
      <c r="J142" s="12"/>
    </row>
    <row r="143" spans="1:10" s="10" customFormat="1" ht="12.75" customHeight="1">
      <c r="A143" s="15"/>
      <c r="B143" s="15"/>
      <c r="C143" s="15"/>
      <c r="E143" s="13"/>
      <c r="F143" s="16"/>
      <c r="G143" s="22"/>
      <c r="H143" s="12"/>
      <c r="I143" s="12"/>
      <c r="J143" s="12"/>
    </row>
    <row r="144" spans="1:10" s="10" customFormat="1" ht="12.75" customHeight="1">
      <c r="A144" s="15"/>
      <c r="B144" s="15"/>
      <c r="C144" s="15"/>
      <c r="E144" s="13"/>
      <c r="F144" s="16"/>
      <c r="G144" s="22"/>
      <c r="H144" s="12"/>
      <c r="I144" s="12"/>
      <c r="J144" s="12"/>
    </row>
    <row r="145" spans="1:10" s="10" customFormat="1" ht="12.75" customHeight="1">
      <c r="A145" s="15"/>
      <c r="B145" s="15"/>
      <c r="C145" s="15"/>
      <c r="E145" s="13"/>
      <c r="F145" s="16"/>
      <c r="G145" s="22"/>
      <c r="H145" s="12"/>
      <c r="I145" s="12"/>
      <c r="J145" s="12"/>
    </row>
    <row r="146" spans="1:10" s="10" customFormat="1" ht="12.75" customHeight="1">
      <c r="A146" s="15"/>
      <c r="B146" s="15"/>
      <c r="C146" s="15"/>
      <c r="E146" s="13"/>
      <c r="F146" s="16"/>
      <c r="G146" s="22"/>
      <c r="H146" s="12"/>
      <c r="I146" s="12"/>
      <c r="J146" s="12"/>
    </row>
    <row r="147" spans="1:10" s="10" customFormat="1" ht="12.75" customHeight="1">
      <c r="A147" s="15"/>
      <c r="B147" s="15"/>
      <c r="C147" s="15"/>
      <c r="E147" s="13"/>
      <c r="F147" s="16"/>
      <c r="G147" s="22"/>
      <c r="H147" s="12"/>
      <c r="I147" s="12"/>
      <c r="J147" s="12"/>
    </row>
    <row r="148" spans="1:10" s="10" customFormat="1" ht="12.75" customHeight="1">
      <c r="A148" s="15"/>
      <c r="B148" s="15"/>
      <c r="C148" s="15"/>
      <c r="E148" s="13"/>
      <c r="F148" s="16"/>
      <c r="G148" s="22"/>
      <c r="H148" s="12"/>
      <c r="I148" s="12"/>
      <c r="J148" s="12"/>
    </row>
    <row r="149" spans="1:10" s="10" customFormat="1" ht="12.75" customHeight="1">
      <c r="A149" s="15"/>
      <c r="B149" s="15"/>
      <c r="C149" s="15"/>
      <c r="E149" s="13"/>
      <c r="F149" s="16"/>
      <c r="G149" s="22"/>
      <c r="H149" s="12"/>
      <c r="I149" s="12"/>
      <c r="J149" s="12"/>
    </row>
    <row r="150" spans="1:10" s="10" customFormat="1" ht="12.75" customHeight="1">
      <c r="A150" s="15"/>
      <c r="B150" s="15"/>
      <c r="C150" s="15"/>
      <c r="E150" s="13"/>
      <c r="F150" s="16"/>
      <c r="G150" s="22"/>
      <c r="H150" s="12"/>
      <c r="I150" s="12"/>
      <c r="J150" s="12"/>
    </row>
    <row r="151" spans="1:10" s="10" customFormat="1" ht="12.75" customHeight="1">
      <c r="A151" s="15"/>
      <c r="B151" s="15"/>
      <c r="C151" s="15"/>
      <c r="E151" s="13"/>
      <c r="F151" s="16"/>
      <c r="G151" s="22"/>
      <c r="H151" s="12"/>
      <c r="I151" s="12"/>
      <c r="J151" s="12"/>
    </row>
    <row r="152" spans="1:10" s="10" customFormat="1" ht="12.75" customHeight="1">
      <c r="A152" s="15"/>
      <c r="B152" s="15"/>
      <c r="C152" s="15"/>
      <c r="E152" s="13"/>
      <c r="F152" s="16"/>
      <c r="G152" s="22"/>
      <c r="H152" s="12"/>
      <c r="I152" s="12"/>
      <c r="J152" s="12"/>
    </row>
    <row r="153" spans="1:10" s="10" customFormat="1" ht="12.75" customHeight="1">
      <c r="A153" s="15"/>
      <c r="B153" s="15"/>
      <c r="C153" s="15"/>
      <c r="E153" s="13"/>
      <c r="F153" s="16"/>
      <c r="G153" s="22"/>
      <c r="H153" s="12"/>
      <c r="I153" s="12"/>
      <c r="J153" s="12"/>
    </row>
    <row r="154" spans="1:10" s="10" customFormat="1" ht="12.75" customHeight="1">
      <c r="A154" s="15"/>
      <c r="B154" s="15"/>
      <c r="C154" s="15"/>
      <c r="E154" s="13"/>
      <c r="F154" s="16"/>
      <c r="G154" s="22"/>
      <c r="H154" s="12"/>
      <c r="I154" s="12"/>
      <c r="J154" s="12"/>
    </row>
    <row r="155" spans="1:10" s="10" customFormat="1" ht="12.75" customHeight="1">
      <c r="A155" s="15"/>
      <c r="B155" s="15"/>
      <c r="C155" s="15"/>
      <c r="E155" s="13"/>
      <c r="F155" s="16"/>
      <c r="G155" s="22"/>
      <c r="H155" s="12"/>
      <c r="I155" s="12"/>
      <c r="J155" s="12"/>
    </row>
    <row r="156" spans="1:10" s="10" customFormat="1" ht="12.75" customHeight="1">
      <c r="A156" s="15"/>
      <c r="B156" s="15"/>
      <c r="C156" s="15"/>
      <c r="E156" s="13"/>
      <c r="F156" s="16"/>
      <c r="G156" s="22"/>
      <c r="H156" s="12"/>
      <c r="I156" s="12"/>
      <c r="J156" s="12"/>
    </row>
    <row r="157" spans="1:10" s="10" customFormat="1" ht="12.75" customHeight="1">
      <c r="A157" s="15"/>
      <c r="B157" s="15"/>
      <c r="C157" s="15"/>
      <c r="E157" s="13"/>
      <c r="F157" s="16"/>
      <c r="G157" s="22"/>
      <c r="H157" s="12"/>
      <c r="I157" s="12"/>
      <c r="J157" s="12"/>
    </row>
    <row r="158" spans="1:10" s="10" customFormat="1" ht="12.75" customHeight="1">
      <c r="A158" s="15"/>
      <c r="B158" s="15"/>
      <c r="C158" s="15"/>
      <c r="E158" s="13"/>
      <c r="F158" s="16"/>
      <c r="G158" s="22"/>
      <c r="H158" s="12"/>
      <c r="I158" s="12"/>
      <c r="J158" s="12"/>
    </row>
    <row r="159" spans="1:10" s="10" customFormat="1" ht="12.75" customHeight="1">
      <c r="A159" s="15"/>
      <c r="B159" s="15"/>
      <c r="C159" s="15"/>
      <c r="E159" s="13"/>
      <c r="F159" s="16"/>
      <c r="G159" s="22"/>
      <c r="H159" s="12"/>
      <c r="I159" s="12"/>
      <c r="J159" s="12"/>
    </row>
    <row r="160" spans="1:10" s="10" customFormat="1" ht="12.75" customHeight="1">
      <c r="A160" s="15"/>
      <c r="B160" s="15"/>
      <c r="C160" s="15"/>
      <c r="E160" s="13"/>
      <c r="F160" s="16"/>
      <c r="G160" s="22"/>
      <c r="H160" s="12"/>
      <c r="I160" s="12"/>
      <c r="J160" s="12"/>
    </row>
    <row r="161" spans="1:10" s="10" customFormat="1" ht="12.75" customHeight="1">
      <c r="A161" s="15"/>
      <c r="B161" s="15"/>
      <c r="C161" s="15"/>
      <c r="E161" s="13"/>
      <c r="F161" s="16"/>
      <c r="G161" s="22"/>
      <c r="H161" s="12"/>
      <c r="I161" s="12"/>
      <c r="J161" s="12"/>
    </row>
    <row r="162" spans="1:10" s="10" customFormat="1" ht="12.75" customHeight="1">
      <c r="A162" s="15"/>
      <c r="B162" s="15"/>
      <c r="C162" s="15"/>
      <c r="E162" s="13"/>
      <c r="F162" s="16"/>
      <c r="G162" s="22"/>
      <c r="H162" s="12"/>
      <c r="I162" s="12"/>
      <c r="J162" s="12"/>
    </row>
    <row r="163" spans="1:10" s="10" customFormat="1" ht="12.75" customHeight="1">
      <c r="A163" s="15"/>
      <c r="B163" s="15"/>
      <c r="C163" s="15"/>
      <c r="E163" s="13"/>
      <c r="F163" s="16"/>
      <c r="G163" s="22"/>
      <c r="H163" s="12"/>
      <c r="I163" s="12"/>
      <c r="J163" s="12"/>
    </row>
    <row r="164" spans="1:10" s="10" customFormat="1" ht="12.75" customHeight="1">
      <c r="A164" s="15"/>
      <c r="B164" s="15"/>
      <c r="C164" s="15"/>
      <c r="E164" s="13"/>
      <c r="F164" s="16"/>
      <c r="G164" s="22"/>
      <c r="H164" s="12"/>
      <c r="I164" s="12"/>
      <c r="J164" s="12"/>
    </row>
    <row r="165" spans="1:10" s="10" customFormat="1" ht="12.75" customHeight="1">
      <c r="A165" s="15"/>
      <c r="B165" s="15"/>
      <c r="C165" s="15"/>
      <c r="E165" s="13"/>
      <c r="F165" s="16"/>
      <c r="G165" s="22"/>
      <c r="H165" s="12"/>
      <c r="I165" s="12"/>
      <c r="J165" s="12"/>
    </row>
    <row r="166" spans="1:10" s="10" customFormat="1" ht="12.75" customHeight="1">
      <c r="A166" s="15"/>
      <c r="B166" s="15"/>
      <c r="C166" s="15"/>
      <c r="E166" s="13"/>
      <c r="F166" s="16"/>
      <c r="G166" s="22"/>
      <c r="H166" s="12"/>
      <c r="I166" s="12"/>
      <c r="J166" s="12"/>
    </row>
    <row r="167" spans="1:10" s="10" customFormat="1" ht="12.75" customHeight="1">
      <c r="A167" s="15"/>
      <c r="B167" s="15"/>
      <c r="C167" s="15"/>
      <c r="E167" s="13"/>
      <c r="F167" s="16"/>
      <c r="G167" s="22"/>
      <c r="H167" s="12"/>
      <c r="I167" s="12"/>
      <c r="J167" s="12"/>
    </row>
    <row r="168" spans="1:10" s="10" customFormat="1" ht="12.75" customHeight="1">
      <c r="A168" s="15"/>
      <c r="B168" s="15"/>
      <c r="C168" s="15"/>
      <c r="E168" s="13"/>
      <c r="F168" s="16"/>
      <c r="G168" s="22"/>
      <c r="H168" s="12"/>
      <c r="I168" s="12"/>
      <c r="J168" s="12"/>
    </row>
    <row r="169" spans="1:10" s="10" customFormat="1" ht="12.75" customHeight="1">
      <c r="A169" s="15"/>
      <c r="B169" s="15"/>
      <c r="C169" s="15"/>
      <c r="E169" s="13"/>
      <c r="F169" s="16"/>
      <c r="G169" s="22"/>
      <c r="H169" s="12"/>
      <c r="I169" s="12"/>
      <c r="J169" s="12"/>
    </row>
    <row r="170" spans="1:10" s="10" customFormat="1" ht="12.75" customHeight="1">
      <c r="A170" s="15"/>
      <c r="B170" s="15"/>
      <c r="C170" s="15"/>
      <c r="E170" s="13"/>
      <c r="F170" s="16"/>
      <c r="G170" s="22"/>
      <c r="H170" s="12"/>
      <c r="I170" s="12"/>
      <c r="J170" s="12"/>
    </row>
    <row r="171" spans="1:10" s="10" customFormat="1" ht="12.75" customHeight="1">
      <c r="A171" s="15"/>
      <c r="B171" s="15"/>
      <c r="C171" s="15"/>
      <c r="E171" s="13"/>
      <c r="F171" s="16"/>
      <c r="G171" s="22"/>
      <c r="H171" s="12"/>
      <c r="I171" s="12"/>
      <c r="J171" s="12"/>
    </row>
    <row r="172" spans="1:10" s="10" customFormat="1" ht="12.75" customHeight="1">
      <c r="A172" s="15"/>
      <c r="B172" s="15"/>
      <c r="C172" s="15"/>
      <c r="E172" s="13"/>
      <c r="F172" s="16"/>
      <c r="G172" s="22"/>
      <c r="H172" s="12"/>
      <c r="I172" s="12"/>
      <c r="J172" s="12"/>
    </row>
    <row r="173" spans="1:10" s="10" customFormat="1" ht="12.75" customHeight="1">
      <c r="A173" s="15"/>
      <c r="B173" s="15"/>
      <c r="C173" s="15"/>
      <c r="E173" s="13"/>
      <c r="F173" s="16"/>
      <c r="G173" s="22"/>
      <c r="H173" s="12"/>
      <c r="I173" s="12"/>
      <c r="J173" s="12"/>
    </row>
    <row r="174" spans="1:10" s="10" customFormat="1" ht="12.75" customHeight="1">
      <c r="A174" s="15"/>
      <c r="B174" s="15"/>
      <c r="C174" s="15"/>
      <c r="E174" s="13"/>
      <c r="F174" s="16"/>
      <c r="G174" s="22"/>
      <c r="H174" s="12"/>
      <c r="I174" s="12"/>
      <c r="J174" s="12"/>
    </row>
    <row r="175" spans="1:10" s="10" customFormat="1" ht="12.75" customHeight="1">
      <c r="A175" s="15"/>
      <c r="B175" s="15"/>
      <c r="C175" s="15"/>
      <c r="E175" s="13"/>
      <c r="F175" s="16"/>
      <c r="G175" s="22"/>
      <c r="H175" s="12"/>
      <c r="I175" s="12"/>
      <c r="J175" s="12"/>
    </row>
    <row r="176" spans="1:10" s="10" customFormat="1" ht="12.75" customHeight="1">
      <c r="A176" s="15"/>
      <c r="B176" s="15"/>
      <c r="C176" s="15"/>
      <c r="E176" s="13"/>
      <c r="F176" s="16"/>
      <c r="G176" s="22"/>
      <c r="H176" s="12"/>
      <c r="I176" s="12"/>
      <c r="J176" s="12"/>
    </row>
    <row r="177" spans="1:10" s="10" customFormat="1" ht="12.75" customHeight="1">
      <c r="A177" s="15"/>
      <c r="B177" s="15"/>
      <c r="C177" s="15"/>
      <c r="E177" s="13"/>
      <c r="F177" s="16"/>
      <c r="G177" s="22"/>
      <c r="H177" s="12"/>
      <c r="I177" s="12"/>
      <c r="J177" s="12"/>
    </row>
    <row r="178" spans="1:10" s="10" customFormat="1" ht="12.75" customHeight="1">
      <c r="A178" s="15"/>
      <c r="B178" s="15"/>
      <c r="C178" s="15"/>
      <c r="E178" s="13"/>
      <c r="F178" s="16"/>
      <c r="G178" s="22"/>
      <c r="H178" s="12"/>
      <c r="I178" s="12"/>
      <c r="J178" s="12"/>
    </row>
    <row r="179" spans="1:10" s="10" customFormat="1" ht="12.75" customHeight="1">
      <c r="A179" s="15"/>
      <c r="B179" s="15"/>
      <c r="C179" s="15"/>
      <c r="E179" s="13"/>
      <c r="F179" s="16"/>
      <c r="G179" s="22"/>
      <c r="H179" s="12"/>
      <c r="I179" s="12"/>
      <c r="J179" s="12"/>
    </row>
    <row r="180" spans="1:10" s="10" customFormat="1" ht="12.75" customHeight="1">
      <c r="A180" s="15"/>
      <c r="B180" s="15"/>
      <c r="C180" s="15"/>
      <c r="E180" s="13"/>
      <c r="F180" s="16"/>
      <c r="G180" s="22"/>
      <c r="H180" s="12"/>
      <c r="I180" s="12"/>
      <c r="J180" s="12"/>
    </row>
    <row r="181" spans="1:10" s="10" customFormat="1" ht="12.75" customHeight="1">
      <c r="A181" s="15"/>
      <c r="B181" s="15"/>
      <c r="C181" s="15"/>
      <c r="E181" s="13"/>
      <c r="F181" s="16"/>
      <c r="G181" s="22"/>
      <c r="H181" s="12"/>
      <c r="I181" s="12"/>
      <c r="J181" s="12"/>
    </row>
    <row r="182" spans="1:10" s="10" customFormat="1" ht="12.75" customHeight="1">
      <c r="A182" s="15"/>
      <c r="B182" s="15"/>
      <c r="C182" s="15"/>
      <c r="E182" s="13"/>
      <c r="F182" s="16"/>
      <c r="G182" s="22"/>
      <c r="H182" s="12"/>
      <c r="I182" s="12"/>
      <c r="J182" s="12"/>
    </row>
    <row r="183" spans="1:10" s="10" customFormat="1" ht="12.75" customHeight="1">
      <c r="A183" s="15"/>
      <c r="B183" s="15"/>
      <c r="C183" s="15"/>
      <c r="E183" s="13"/>
      <c r="F183" s="16"/>
      <c r="G183" s="22"/>
      <c r="H183" s="12"/>
      <c r="I183" s="12"/>
      <c r="J183" s="12"/>
    </row>
    <row r="184" spans="1:10" s="10" customFormat="1" ht="12.75" customHeight="1">
      <c r="A184" s="15"/>
      <c r="B184" s="15"/>
      <c r="C184" s="15"/>
      <c r="E184" s="13"/>
      <c r="F184" s="21"/>
      <c r="G184" s="16"/>
      <c r="I184" s="12"/>
      <c r="J184" s="12"/>
    </row>
    <row r="185" spans="1:10" s="10" customFormat="1" ht="12.75" customHeight="1">
      <c r="A185" s="15"/>
      <c r="B185" s="15"/>
      <c r="C185" s="15"/>
      <c r="E185" s="13"/>
      <c r="F185" s="21"/>
      <c r="G185" s="16"/>
      <c r="I185" s="12"/>
      <c r="J185" s="12"/>
    </row>
    <row r="186" spans="1:10" s="10" customFormat="1" ht="12.75" customHeight="1">
      <c r="A186" s="15"/>
      <c r="B186" s="15"/>
      <c r="C186" s="15"/>
      <c r="E186" s="13"/>
      <c r="F186" s="21"/>
      <c r="G186" s="16"/>
      <c r="I186" s="12"/>
      <c r="J186" s="12"/>
    </row>
    <row r="187" spans="1:10" s="10" customFormat="1" ht="12.75" customHeight="1">
      <c r="A187" s="15"/>
      <c r="B187" s="15"/>
      <c r="C187" s="15"/>
      <c r="E187" s="13"/>
      <c r="F187" s="21"/>
      <c r="G187" s="16"/>
      <c r="I187" s="12"/>
      <c r="J187" s="12"/>
    </row>
    <row r="188" spans="1:10" s="10" customFormat="1" ht="12.75" customHeight="1">
      <c r="A188" s="15"/>
      <c r="B188" s="15"/>
      <c r="C188" s="15"/>
      <c r="E188" s="13"/>
      <c r="F188" s="21"/>
      <c r="G188" s="16"/>
      <c r="I188" s="12"/>
      <c r="J188" s="12"/>
    </row>
    <row r="189" spans="1:10" s="10" customFormat="1" ht="12.75" customHeight="1">
      <c r="A189" s="15"/>
      <c r="B189" s="15"/>
      <c r="C189" s="15"/>
      <c r="E189" s="13"/>
      <c r="F189" s="21"/>
      <c r="G189" s="16"/>
      <c r="I189" s="12"/>
      <c r="J189" s="12"/>
    </row>
    <row r="190" spans="1:10" s="10" customFormat="1" ht="12.75" customHeight="1">
      <c r="A190" s="15"/>
      <c r="B190" s="15"/>
      <c r="C190" s="15"/>
      <c r="E190" s="13"/>
      <c r="F190" s="16"/>
      <c r="G190" s="22"/>
      <c r="H190" s="12"/>
      <c r="I190" s="12"/>
      <c r="J190" s="12"/>
    </row>
    <row r="191" spans="1:10" s="10" customFormat="1" ht="12.75" customHeight="1">
      <c r="A191" s="15"/>
      <c r="B191" s="15"/>
      <c r="C191" s="15"/>
      <c r="E191" s="13"/>
      <c r="F191" s="16"/>
      <c r="G191" s="22"/>
      <c r="H191" s="12"/>
      <c r="I191" s="12"/>
      <c r="J191" s="12"/>
    </row>
  </sheetData>
  <sheetProtection/>
  <mergeCells count="21">
    <mergeCell ref="A1:J1"/>
    <mergeCell ref="A2:D6"/>
    <mergeCell ref="E2:F2"/>
    <mergeCell ref="G2:J2"/>
    <mergeCell ref="E3:F3"/>
    <mergeCell ref="G3:J3"/>
    <mergeCell ref="I7:J8"/>
    <mergeCell ref="E5:F5"/>
    <mergeCell ref="F8:F9"/>
    <mergeCell ref="E6:F6"/>
    <mergeCell ref="G6:J6"/>
    <mergeCell ref="G4:J4"/>
    <mergeCell ref="G7:H8"/>
    <mergeCell ref="G5:J5"/>
    <mergeCell ref="E8:E9"/>
    <mergeCell ref="A7:A9"/>
    <mergeCell ref="B7:B9"/>
    <mergeCell ref="C7:C9"/>
    <mergeCell ref="D7:D9"/>
    <mergeCell ref="E7:F7"/>
    <mergeCell ref="E4:F4"/>
  </mergeCells>
  <printOptions horizontalCentered="1"/>
  <pageMargins left="0.3937007874015748" right="0.3937007874015748" top="0.3937007874015748" bottom="0.3937007874015748" header="0" footer="0"/>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G11"/>
  <sheetViews>
    <sheetView view="pageBreakPreview" zoomScale="90" zoomScaleSheetLayoutView="90" zoomScalePageLayoutView="0" workbookViewId="0" topLeftCell="A1">
      <selection activeCell="M7" sqref="M7"/>
    </sheetView>
  </sheetViews>
  <sheetFormatPr defaultColWidth="9.140625" defaultRowHeight="12.75"/>
  <cols>
    <col min="1" max="1" width="16.7109375" style="0" customWidth="1"/>
    <col min="2" max="2" width="12.7109375" style="0" customWidth="1"/>
    <col min="3" max="3" width="30.7109375" style="0" customWidth="1"/>
    <col min="4" max="4" width="10.7109375" style="0" customWidth="1"/>
    <col min="5" max="7" width="16.7109375" style="0" customWidth="1"/>
  </cols>
  <sheetData>
    <row r="1" spans="1:7" ht="30" customHeight="1">
      <c r="A1" s="438"/>
      <c r="B1" s="439"/>
      <c r="C1" s="444" t="s">
        <v>369</v>
      </c>
      <c r="D1" s="445"/>
      <c r="E1" s="445"/>
      <c r="F1" s="445"/>
      <c r="G1" s="446"/>
    </row>
    <row r="2" spans="1:7" ht="30" customHeight="1">
      <c r="A2" s="440"/>
      <c r="B2" s="441"/>
      <c r="C2" s="447" t="s">
        <v>371</v>
      </c>
      <c r="D2" s="448"/>
      <c r="E2" s="448"/>
      <c r="F2" s="448"/>
      <c r="G2" s="449"/>
    </row>
    <row r="3" spans="1:7" ht="30" customHeight="1" thickBot="1">
      <c r="A3" s="442"/>
      <c r="B3" s="443"/>
      <c r="C3" s="450" t="s">
        <v>543</v>
      </c>
      <c r="D3" s="451"/>
      <c r="E3" s="451"/>
      <c r="F3" s="451"/>
      <c r="G3" s="452"/>
    </row>
    <row r="4" spans="1:7" ht="36.75" thickBot="1">
      <c r="A4" s="162" t="s">
        <v>360</v>
      </c>
      <c r="B4" s="163" t="s">
        <v>341</v>
      </c>
      <c r="C4" s="164" t="s">
        <v>324</v>
      </c>
      <c r="D4" s="163" t="s">
        <v>342</v>
      </c>
      <c r="E4" s="165" t="s">
        <v>343</v>
      </c>
      <c r="F4" s="165" t="s">
        <v>359</v>
      </c>
      <c r="G4" s="166" t="s">
        <v>275</v>
      </c>
    </row>
    <row r="5" spans="1:7" ht="36">
      <c r="A5" s="154" t="s">
        <v>376</v>
      </c>
      <c r="B5" s="153" t="s">
        <v>377</v>
      </c>
      <c r="C5" s="152" t="s">
        <v>390</v>
      </c>
      <c r="D5" s="153" t="s">
        <v>297</v>
      </c>
      <c r="E5" s="190" t="s">
        <v>321</v>
      </c>
      <c r="F5" s="190"/>
      <c r="G5" s="160">
        <f>SUM(G6:G10)</f>
        <v>20.13653</v>
      </c>
    </row>
    <row r="6" spans="1:7" ht="38.25" customHeight="1">
      <c r="A6" s="154" t="s">
        <v>354</v>
      </c>
      <c r="B6" s="153">
        <v>38195</v>
      </c>
      <c r="C6" s="152" t="s">
        <v>389</v>
      </c>
      <c r="D6" s="153" t="s">
        <v>291</v>
      </c>
      <c r="E6" s="190" t="s">
        <v>378</v>
      </c>
      <c r="F6" s="253">
        <v>89.53</v>
      </c>
      <c r="G6" s="155">
        <f>E6*F6</f>
        <v>16.83164</v>
      </c>
    </row>
    <row r="7" spans="1:7" ht="51" customHeight="1">
      <c r="A7" s="154" t="s">
        <v>354</v>
      </c>
      <c r="B7" s="153" t="s">
        <v>379</v>
      </c>
      <c r="C7" s="152" t="s">
        <v>380</v>
      </c>
      <c r="D7" s="153" t="s">
        <v>355</v>
      </c>
      <c r="E7" s="190" t="s">
        <v>381</v>
      </c>
      <c r="F7" s="253">
        <v>0.7</v>
      </c>
      <c r="G7" s="155">
        <f>E7*F7</f>
        <v>0.4221</v>
      </c>
    </row>
    <row r="8" spans="1:7" ht="24">
      <c r="A8" s="154" t="s">
        <v>354</v>
      </c>
      <c r="B8" s="153" t="s">
        <v>382</v>
      </c>
      <c r="C8" s="152" t="s">
        <v>383</v>
      </c>
      <c r="D8" s="153" t="s">
        <v>355</v>
      </c>
      <c r="E8" s="190" t="s">
        <v>384</v>
      </c>
      <c r="F8" s="253">
        <v>4.11</v>
      </c>
      <c r="G8" s="155">
        <f>E8*F8</f>
        <v>0.34524000000000005</v>
      </c>
    </row>
    <row r="9" spans="1:7" ht="36">
      <c r="A9" s="154" t="s">
        <v>356</v>
      </c>
      <c r="B9" s="153" t="s">
        <v>385</v>
      </c>
      <c r="C9" s="152" t="s">
        <v>386</v>
      </c>
      <c r="D9" s="153" t="s">
        <v>338</v>
      </c>
      <c r="E9" s="190" t="s">
        <v>387</v>
      </c>
      <c r="F9" s="253">
        <v>24</v>
      </c>
      <c r="G9" s="155">
        <f>E9*F9</f>
        <v>2.04</v>
      </c>
    </row>
    <row r="10" spans="1:7" ht="24.75" thickBot="1">
      <c r="A10" s="156" t="s">
        <v>356</v>
      </c>
      <c r="B10" s="157" t="s">
        <v>357</v>
      </c>
      <c r="C10" s="158" t="s">
        <v>358</v>
      </c>
      <c r="D10" s="157" t="s">
        <v>338</v>
      </c>
      <c r="E10" s="191" t="s">
        <v>388</v>
      </c>
      <c r="F10" s="254">
        <v>16.05</v>
      </c>
      <c r="G10" s="159">
        <f>E10*F10</f>
        <v>0.49755</v>
      </c>
    </row>
    <row r="11" spans="1:7" ht="92.25" customHeight="1" thickBot="1">
      <c r="A11" s="186"/>
      <c r="B11" s="187"/>
      <c r="C11" s="187"/>
      <c r="D11" s="187"/>
      <c r="E11" s="187"/>
      <c r="F11" s="187"/>
      <c r="G11" s="188"/>
    </row>
  </sheetData>
  <sheetProtection/>
  <mergeCells count="4">
    <mergeCell ref="A1:B3"/>
    <mergeCell ref="C1:G1"/>
    <mergeCell ref="C2:G2"/>
    <mergeCell ref="C3:G3"/>
  </mergeCells>
  <printOptions horizontalCentered="1"/>
  <pageMargins left="0.5118110236220472" right="0.5118110236220472" top="0.7874015748031497" bottom="0.7874015748031497" header="0.31496062992125984"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F31"/>
  <sheetViews>
    <sheetView tabSelected="1" view="pageBreakPreview" zoomScale="80" zoomScaleNormal="90" zoomScaleSheetLayoutView="80" zoomScalePageLayoutView="0" workbookViewId="0" topLeftCell="A7">
      <selection activeCell="B7" sqref="B7:B8"/>
    </sheetView>
  </sheetViews>
  <sheetFormatPr defaultColWidth="9.140625" defaultRowHeight="12.75"/>
  <cols>
    <col min="1" max="1" width="14.8515625" style="0" bestFit="1" customWidth="1"/>
    <col min="2" max="2" width="40.7109375" style="0" customWidth="1"/>
    <col min="3" max="3" width="18.7109375" style="0" customWidth="1"/>
    <col min="4" max="5" width="20.7109375" style="0" customWidth="1"/>
    <col min="6" max="6" width="40.7109375" style="0" customWidth="1"/>
  </cols>
  <sheetData>
    <row r="1" spans="1:6" ht="30" customHeight="1" thickBot="1">
      <c r="A1" s="459" t="s">
        <v>369</v>
      </c>
      <c r="B1" s="460"/>
      <c r="C1" s="460"/>
      <c r="D1" s="460"/>
      <c r="E1" s="460"/>
      <c r="F1" s="461"/>
    </row>
    <row r="2" spans="1:6" ht="30" customHeight="1" thickBot="1">
      <c r="A2" s="468" t="s">
        <v>302</v>
      </c>
      <c r="B2" s="469"/>
      <c r="C2" s="469"/>
      <c r="D2" s="469"/>
      <c r="E2" s="469"/>
      <c r="F2" s="470"/>
    </row>
    <row r="3" spans="1:6" ht="66.75" customHeight="1">
      <c r="A3" s="32" t="s">
        <v>303</v>
      </c>
      <c r="B3" s="106" t="s">
        <v>539</v>
      </c>
      <c r="C3" s="47" t="s">
        <v>304</v>
      </c>
      <c r="D3" s="462" t="s">
        <v>540</v>
      </c>
      <c r="E3" s="463"/>
      <c r="F3" s="464"/>
    </row>
    <row r="4" spans="1:6" ht="39.75" customHeight="1">
      <c r="A4" s="33" t="s">
        <v>305</v>
      </c>
      <c r="B4" s="34" t="s">
        <v>344</v>
      </c>
      <c r="C4" s="48" t="s">
        <v>306</v>
      </c>
      <c r="D4" s="466"/>
      <c r="E4" s="467"/>
      <c r="F4" s="465"/>
    </row>
    <row r="5" spans="1:6" ht="30" customHeight="1">
      <c r="A5" s="33" t="s">
        <v>307</v>
      </c>
      <c r="B5" s="34"/>
      <c r="C5" s="48" t="s">
        <v>308</v>
      </c>
      <c r="D5" s="471"/>
      <c r="E5" s="472"/>
      <c r="F5" s="465"/>
    </row>
    <row r="6" spans="1:6" ht="30" customHeight="1" thickBot="1">
      <c r="A6" s="41" t="s">
        <v>309</v>
      </c>
      <c r="B6" s="42" t="s">
        <v>586</v>
      </c>
      <c r="C6" s="75" t="s">
        <v>310</v>
      </c>
      <c r="D6" s="453"/>
      <c r="E6" s="454"/>
      <c r="F6" s="465"/>
    </row>
    <row r="7" spans="1:6" ht="30" customHeight="1">
      <c r="A7" s="392" t="s">
        <v>285</v>
      </c>
      <c r="B7" s="455" t="s">
        <v>311</v>
      </c>
      <c r="C7" s="321" t="s">
        <v>312</v>
      </c>
      <c r="D7" s="383" t="s">
        <v>320</v>
      </c>
      <c r="E7" s="413"/>
      <c r="F7" s="457" t="s">
        <v>287</v>
      </c>
    </row>
    <row r="8" spans="1:6" ht="30" customHeight="1" thickBot="1">
      <c r="A8" s="394"/>
      <c r="B8" s="456"/>
      <c r="C8" s="322" t="s">
        <v>315</v>
      </c>
      <c r="D8" s="89" t="s">
        <v>313</v>
      </c>
      <c r="E8" s="255" t="s">
        <v>314</v>
      </c>
      <c r="F8" s="458"/>
    </row>
    <row r="9" spans="1:6" ht="19.5" customHeight="1">
      <c r="A9" s="111" t="str">
        <f>'Orçamento Básico 09-2022'!A10</f>
        <v>1.0</v>
      </c>
      <c r="B9" s="43" t="str">
        <f>'Orçamento Básico 09-2022'!D10</f>
        <v>SERVIÇOS PRELIMINARES</v>
      </c>
      <c r="C9" s="70">
        <f>'Orçamento Básico 09-2022'!J13</f>
        <v>4089.5572999999995</v>
      </c>
      <c r="D9" s="90">
        <f>C9*0.75</f>
        <v>3067.1679749999994</v>
      </c>
      <c r="E9" s="256">
        <f>C9*0.25</f>
        <v>1022.3893249999999</v>
      </c>
      <c r="F9" s="39">
        <f>(D9+E9)</f>
        <v>4089.5572999999995</v>
      </c>
    </row>
    <row r="10" spans="1:6" ht="19.5" customHeight="1">
      <c r="A10" s="36"/>
      <c r="B10" s="44"/>
      <c r="C10" s="71"/>
      <c r="D10" s="91">
        <f>D9/C9</f>
        <v>0.7499999999999999</v>
      </c>
      <c r="E10" s="257">
        <f>E9/C9</f>
        <v>0.25</v>
      </c>
      <c r="F10" s="37"/>
    </row>
    <row r="11" spans="1:6" ht="19.5" customHeight="1">
      <c r="A11" s="112" t="str">
        <f>'Orçamento Básico 09-2022'!A15</f>
        <v>2.0</v>
      </c>
      <c r="B11" s="259" t="str">
        <f>'Orçamento Básico 09-2022'!D15</f>
        <v>REVESTIMENTO DE TETO</v>
      </c>
      <c r="C11" s="72">
        <f>'Orçamento Básico 09-2022'!J21</f>
        <v>27837.6027</v>
      </c>
      <c r="D11" s="92">
        <f>C11*0.1</f>
        <v>2783.76027</v>
      </c>
      <c r="E11" s="258">
        <f>C11*0.9</f>
        <v>25053.84243</v>
      </c>
      <c r="F11" s="39">
        <f>(D11+E11)</f>
        <v>27837.6027</v>
      </c>
    </row>
    <row r="12" spans="1:6" ht="19.5" customHeight="1">
      <c r="A12" s="36"/>
      <c r="B12" s="45"/>
      <c r="C12" s="73"/>
      <c r="D12" s="91">
        <f>D11/C11</f>
        <v>0.1</v>
      </c>
      <c r="E12" s="257">
        <f>E11/C11</f>
        <v>0.9</v>
      </c>
      <c r="F12" s="40"/>
    </row>
    <row r="13" spans="1:6" ht="19.5" customHeight="1">
      <c r="A13" s="112" t="str">
        <f>'Orçamento Básico 09-2022'!A23</f>
        <v>3.0</v>
      </c>
      <c r="B13" s="259" t="str">
        <f>'Orçamento Básico 09-2022'!D23</f>
        <v>ALVENARIA E REVESTIMENTO DE PAREDE</v>
      </c>
      <c r="C13" s="72">
        <f>'Orçamento Básico 09-2022'!J36</f>
        <v>28997.9557</v>
      </c>
      <c r="D13" s="92">
        <f>C13*1</f>
        <v>28997.9557</v>
      </c>
      <c r="E13" s="258"/>
      <c r="F13" s="39">
        <f>(D13+E13)</f>
        <v>28997.9557</v>
      </c>
    </row>
    <row r="14" spans="1:6" ht="19.5" customHeight="1">
      <c r="A14" s="36"/>
      <c r="B14" s="45"/>
      <c r="C14" s="73"/>
      <c r="D14" s="249">
        <f>D13/C13</f>
        <v>1</v>
      </c>
      <c r="E14" s="257"/>
      <c r="F14" s="40"/>
    </row>
    <row r="15" spans="1:6" ht="19.5" customHeight="1">
      <c r="A15" s="112" t="str">
        <f>'Orçamento Básico 09-2022'!A38</f>
        <v>4.0</v>
      </c>
      <c r="B15" s="259" t="str">
        <f>'Orçamento Básico 09-2022'!D38</f>
        <v>PINTURA</v>
      </c>
      <c r="C15" s="72">
        <f>'Orçamento Básico 09-2022'!J47</f>
        <v>24078.4245</v>
      </c>
      <c r="D15" s="250"/>
      <c r="E15" s="258">
        <f>C15*1</f>
        <v>24078.4245</v>
      </c>
      <c r="F15" s="39">
        <f>(D15+E15)</f>
        <v>24078.4245</v>
      </c>
    </row>
    <row r="16" spans="1:6" ht="19.5" customHeight="1">
      <c r="A16" s="36"/>
      <c r="B16" s="45"/>
      <c r="C16" s="73"/>
      <c r="D16" s="249"/>
      <c r="E16" s="257">
        <f>E15/C15</f>
        <v>1</v>
      </c>
      <c r="F16" s="40"/>
    </row>
    <row r="17" spans="1:6" ht="19.5" customHeight="1">
      <c r="A17" s="38" t="str">
        <f>'Orçamento Básico 09-2022'!A49</f>
        <v>5.0</v>
      </c>
      <c r="B17" s="259" t="str">
        <f>'Orçamento Básico 09-2022'!D49</f>
        <v>COBERTURA</v>
      </c>
      <c r="C17" s="72">
        <f>'Orçamento Básico 09-2022'!J55</f>
        <v>85402.5423</v>
      </c>
      <c r="D17" s="92">
        <f>C17*1</f>
        <v>85402.5423</v>
      </c>
      <c r="E17" s="258"/>
      <c r="F17" s="39">
        <f>(D17+E17)</f>
        <v>85402.5423</v>
      </c>
    </row>
    <row r="18" spans="1:6" ht="19.5" customHeight="1">
      <c r="A18" s="36"/>
      <c r="B18" s="45"/>
      <c r="C18" s="73"/>
      <c r="D18" s="249">
        <f>D17/C17</f>
        <v>1</v>
      </c>
      <c r="E18" s="257"/>
      <c r="F18" s="40"/>
    </row>
    <row r="19" spans="1:6" ht="19.5" customHeight="1">
      <c r="A19" s="38" t="str">
        <f>'Orçamento Básico 09-2022'!A57</f>
        <v>6.0</v>
      </c>
      <c r="B19" s="259" t="str">
        <f>'Orçamento Básico 09-2022'!D57</f>
        <v>INSTALAÇÕES ELÉTRICAS</v>
      </c>
      <c r="C19" s="72">
        <f>'Orçamento Básico 09-2022'!J75</f>
        <v>26315.83</v>
      </c>
      <c r="D19" s="92">
        <f>C19*0.25</f>
        <v>6578.9575</v>
      </c>
      <c r="E19" s="258">
        <f>C19*0.75</f>
        <v>19736.8725</v>
      </c>
      <c r="F19" s="39">
        <f>(D19+E19)</f>
        <v>26315.83</v>
      </c>
    </row>
    <row r="20" spans="1:6" ht="19.5" customHeight="1">
      <c r="A20" s="36"/>
      <c r="B20" s="45"/>
      <c r="C20" s="73"/>
      <c r="D20" s="249">
        <f>D19/C19</f>
        <v>0.25</v>
      </c>
      <c r="E20" s="365">
        <f>E19/C19</f>
        <v>0.75</v>
      </c>
      <c r="F20" s="40"/>
    </row>
    <row r="21" spans="1:6" ht="19.5" customHeight="1">
      <c r="A21" s="35" t="str">
        <f>'Orçamento Básico 09-2022'!A77</f>
        <v>7.0</v>
      </c>
      <c r="B21" s="46" t="str">
        <f>'Orçamento Básico 09-2022'!D77</f>
        <v>ESQUADRIAS</v>
      </c>
      <c r="C21" s="74">
        <f>'Orçamento Básico 09-2022'!J83</f>
        <v>6357.992</v>
      </c>
      <c r="D21" s="92">
        <f>C21*0.25</f>
        <v>1589.498</v>
      </c>
      <c r="E21" s="258">
        <f>C21*0.75</f>
        <v>4768.494000000001</v>
      </c>
      <c r="F21" s="39">
        <f>(D21+E21)</f>
        <v>6357.992</v>
      </c>
    </row>
    <row r="22" spans="1:6" ht="19.5" customHeight="1">
      <c r="A22" s="35"/>
      <c r="B22" s="46"/>
      <c r="C22" s="74"/>
      <c r="D22" s="91">
        <f>D21/C21</f>
        <v>0.25</v>
      </c>
      <c r="E22" s="365">
        <f>E21/C21</f>
        <v>0.7500000000000001</v>
      </c>
      <c r="F22" s="37"/>
    </row>
    <row r="23" spans="1:6" ht="19.5" customHeight="1">
      <c r="A23" s="112" t="str">
        <f>'Orçamento Básico 09-2022'!A85</f>
        <v>8.0</v>
      </c>
      <c r="B23" s="259" t="str">
        <f>'Orçamento Básico 09-2022'!D85</f>
        <v>SERVIÇOS DIVERSOS</v>
      </c>
      <c r="C23" s="72">
        <f>'Orçamento Básico 09-2022'!J87</f>
        <v>1258.2121000000002</v>
      </c>
      <c r="D23" s="92"/>
      <c r="E23" s="258">
        <f>C23*1</f>
        <v>1258.2121000000002</v>
      </c>
      <c r="F23" s="39">
        <f>(D23+E23)</f>
        <v>1258.2121000000002</v>
      </c>
    </row>
    <row r="24" spans="1:6" ht="19.5" customHeight="1">
      <c r="A24" s="36"/>
      <c r="B24" s="46"/>
      <c r="C24" s="73"/>
      <c r="D24" s="91"/>
      <c r="E24" s="365">
        <f>E23/C23</f>
        <v>1</v>
      </c>
      <c r="F24" s="37"/>
    </row>
    <row r="25" spans="1:6" ht="19.5" customHeight="1">
      <c r="A25" s="111" t="str">
        <f>'Orçamento Básico 09-2022'!A89</f>
        <v>9.0</v>
      </c>
      <c r="B25" s="259" t="str">
        <f>'Orçamento Básico 09-2022'!D89</f>
        <v>ADMINISTRAÇÃO LOCAL</v>
      </c>
      <c r="C25" s="74">
        <f>'Orçamento Básico 09-2022'!J92</f>
        <v>12773.439999999999</v>
      </c>
      <c r="D25" s="92">
        <f>C25*0.58</f>
        <v>7408.595199999999</v>
      </c>
      <c r="E25" s="258">
        <f>C25*0.42</f>
        <v>5364.844799999999</v>
      </c>
      <c r="F25" s="39">
        <f>(D25+E25)</f>
        <v>12773.439999999999</v>
      </c>
    </row>
    <row r="26" spans="1:6" ht="19.5" customHeight="1" thickBot="1">
      <c r="A26" s="35"/>
      <c r="B26" s="46"/>
      <c r="C26" s="74"/>
      <c r="D26" s="91">
        <f>D25/C25</f>
        <v>0.58</v>
      </c>
      <c r="E26" s="365">
        <f>E25/C25</f>
        <v>0.42</v>
      </c>
      <c r="F26" s="40"/>
    </row>
    <row r="27" spans="1:6" ht="19.5" customHeight="1">
      <c r="A27" s="80"/>
      <c r="B27" s="80" t="s">
        <v>316</v>
      </c>
      <c r="C27" s="134"/>
      <c r="D27" s="93">
        <f>SUM(D9+D11+D13+D15+D17+D19+D21+D23+D25)</f>
        <v>135828.476945</v>
      </c>
      <c r="E27" s="260">
        <f>SUM(E9+E11+E13+E15+E17+E19+E21+E23+E25)</f>
        <v>81283.07965500001</v>
      </c>
      <c r="F27" s="81"/>
    </row>
    <row r="28" spans="1:6" ht="19.5" customHeight="1">
      <c r="A28" s="82"/>
      <c r="B28" s="82" t="s">
        <v>317</v>
      </c>
      <c r="C28" s="83">
        <f>SUM(C9+C11+C13+C15+C17+C19+C21+C23+C25)</f>
        <v>217111.55659999998</v>
      </c>
      <c r="D28" s="94">
        <f>D27</f>
        <v>135828.476945</v>
      </c>
      <c r="E28" s="261">
        <f>D28+E27</f>
        <v>217111.5566</v>
      </c>
      <c r="F28" s="83">
        <f>SUM(F9+F11+F13+F15+F17+F19+F21+F23+F25)</f>
        <v>217111.55659999998</v>
      </c>
    </row>
    <row r="29" spans="1:6" ht="19.5" customHeight="1">
      <c r="A29" s="84"/>
      <c r="B29" s="84" t="s">
        <v>318</v>
      </c>
      <c r="C29" s="86"/>
      <c r="D29" s="95">
        <f>(D27/C28)</f>
        <v>0.6256160614943517</v>
      </c>
      <c r="E29" s="262">
        <f>E27/C28</f>
        <v>0.37438393850564844</v>
      </c>
      <c r="F29" s="84"/>
    </row>
    <row r="30" spans="1:6" ht="19.5" customHeight="1" thickBot="1">
      <c r="A30" s="85"/>
      <c r="B30" s="87" t="s">
        <v>319</v>
      </c>
      <c r="C30" s="88"/>
      <c r="D30" s="96">
        <f>D28/C28</f>
        <v>0.6256160614943517</v>
      </c>
      <c r="E30" s="263">
        <f>D30+E29</f>
        <v>1</v>
      </c>
      <c r="F30" s="85"/>
    </row>
    <row r="31" spans="1:6" ht="103.5" customHeight="1" thickBot="1">
      <c r="A31" s="183"/>
      <c r="B31" s="184"/>
      <c r="C31" s="184"/>
      <c r="D31" s="184"/>
      <c r="E31" s="184"/>
      <c r="F31" s="185"/>
    </row>
  </sheetData>
  <sheetProtection/>
  <mergeCells count="11">
    <mergeCell ref="D5:E5"/>
    <mergeCell ref="D6:E6"/>
    <mergeCell ref="D7:E7"/>
    <mergeCell ref="A7:A8"/>
    <mergeCell ref="B7:B8"/>
    <mergeCell ref="F7:F8"/>
    <mergeCell ref="A1:F1"/>
    <mergeCell ref="D3:E3"/>
    <mergeCell ref="F3:F6"/>
    <mergeCell ref="D4:E4"/>
    <mergeCell ref="A2:F2"/>
  </mergeCells>
  <printOptions horizontalCentered="1"/>
  <pageMargins left="0.3937007874015748" right="0.3937007874015748" top="0.3937007874015748" bottom="0.3937007874015748" header="0" footer="0"/>
  <pageSetup horizontalDpi="600" verticalDpi="600" orientation="landscape" paperSize="9" scale="60" r:id="rId2"/>
  <drawing r:id="rId1"/>
</worksheet>
</file>

<file path=xl/worksheets/sheet4.xml><?xml version="1.0" encoding="utf-8"?>
<worksheet xmlns="http://schemas.openxmlformats.org/spreadsheetml/2006/main" xmlns:r="http://schemas.openxmlformats.org/officeDocument/2006/relationships">
  <dimension ref="A1:J81"/>
  <sheetViews>
    <sheetView view="pageBreakPreview" zoomScale="70" zoomScaleNormal="90" zoomScaleSheetLayoutView="70" workbookViewId="0" topLeftCell="A57">
      <selection activeCell="A81" sqref="A81"/>
    </sheetView>
  </sheetViews>
  <sheetFormatPr defaultColWidth="9.140625" defaultRowHeight="12.75"/>
  <cols>
    <col min="1" max="1" width="8.7109375" style="0" customWidth="1"/>
    <col min="2" max="2" width="12.7109375" style="0" customWidth="1"/>
    <col min="3" max="3" width="16.7109375" style="0" customWidth="1"/>
    <col min="4" max="4" width="40.7109375" style="0" customWidth="1"/>
    <col min="5" max="5" width="50.7109375" style="0" customWidth="1"/>
    <col min="6" max="6" width="109.8515625" style="0" customWidth="1"/>
    <col min="7" max="7" width="8.7109375" style="0" customWidth="1"/>
    <col min="8" max="8" width="16.7109375" style="0" customWidth="1"/>
  </cols>
  <sheetData>
    <row r="1" spans="1:8" ht="24.75" customHeight="1" thickBot="1">
      <c r="A1" s="97"/>
      <c r="B1" s="98"/>
      <c r="C1" s="98"/>
      <c r="D1" s="99"/>
      <c r="E1" s="100"/>
      <c r="F1" s="100"/>
      <c r="G1" s="101"/>
      <c r="H1" s="102"/>
    </row>
    <row r="2" spans="1:8" ht="39.75" customHeight="1">
      <c r="A2" s="491" t="s">
        <v>370</v>
      </c>
      <c r="B2" s="492"/>
      <c r="C2" s="492"/>
      <c r="D2" s="492"/>
      <c r="E2" s="493"/>
      <c r="F2" s="485"/>
      <c r="G2" s="486"/>
      <c r="H2" s="487"/>
    </row>
    <row r="3" spans="1:8" ht="39.75" customHeight="1" thickBot="1">
      <c r="A3" s="494" t="s">
        <v>371</v>
      </c>
      <c r="B3" s="495"/>
      <c r="C3" s="495"/>
      <c r="D3" s="495"/>
      <c r="E3" s="496"/>
      <c r="F3" s="488"/>
      <c r="G3" s="489"/>
      <c r="H3" s="490"/>
    </row>
    <row r="4" spans="1:8" ht="24.75" customHeight="1" thickBot="1">
      <c r="A4" s="479"/>
      <c r="B4" s="480"/>
      <c r="C4" s="480"/>
      <c r="D4" s="480"/>
      <c r="E4" s="480"/>
      <c r="F4" s="480"/>
      <c r="G4" s="480"/>
      <c r="H4" s="481"/>
    </row>
    <row r="5" spans="1:8" ht="24.75" customHeight="1" thickBot="1">
      <c r="A5" s="482"/>
      <c r="B5" s="483"/>
      <c r="C5" s="483"/>
      <c r="D5" s="483"/>
      <c r="E5" s="483"/>
      <c r="F5" s="483"/>
      <c r="G5" s="483"/>
      <c r="H5" s="484"/>
    </row>
    <row r="6" spans="1:8" ht="24.75" customHeight="1" thickBot="1">
      <c r="A6" s="147" t="s">
        <v>285</v>
      </c>
      <c r="B6" s="148" t="s">
        <v>280</v>
      </c>
      <c r="C6" s="148" t="s">
        <v>323</v>
      </c>
      <c r="D6" s="148" t="s">
        <v>324</v>
      </c>
      <c r="E6" s="149" t="s">
        <v>325</v>
      </c>
      <c r="F6" s="149" t="s">
        <v>326</v>
      </c>
      <c r="G6" s="148" t="s">
        <v>327</v>
      </c>
      <c r="H6" s="150" t="s">
        <v>289</v>
      </c>
    </row>
    <row r="7" spans="1:8" ht="24.75" customHeight="1" thickBot="1">
      <c r="A7" s="275" t="s">
        <v>9</v>
      </c>
      <c r="B7" s="276"/>
      <c r="C7" s="277"/>
      <c r="D7" s="330" t="s">
        <v>273</v>
      </c>
      <c r="E7" s="330"/>
      <c r="F7" s="330"/>
      <c r="G7" s="330"/>
      <c r="H7" s="331"/>
    </row>
    <row r="8" spans="1:8" ht="52.5" customHeight="1">
      <c r="A8" s="120" t="s">
        <v>288</v>
      </c>
      <c r="B8" s="193">
        <v>21301</v>
      </c>
      <c r="C8" s="282" t="s">
        <v>295</v>
      </c>
      <c r="D8" s="283" t="s">
        <v>329</v>
      </c>
      <c r="E8" s="284" t="s">
        <v>337</v>
      </c>
      <c r="F8" s="285" t="s">
        <v>336</v>
      </c>
      <c r="G8" s="266" t="s">
        <v>291</v>
      </c>
      <c r="H8" s="274">
        <v>2.5</v>
      </c>
    </row>
    <row r="9" spans="1:8" ht="58.5" customHeight="1" thickBot="1">
      <c r="A9" s="270" t="s">
        <v>10</v>
      </c>
      <c r="B9" s="161">
        <v>20200</v>
      </c>
      <c r="C9" s="278" t="s">
        <v>295</v>
      </c>
      <c r="D9" s="279" t="s">
        <v>414</v>
      </c>
      <c r="E9" s="280" t="s">
        <v>415</v>
      </c>
      <c r="F9" s="281" t="s">
        <v>458</v>
      </c>
      <c r="G9" s="272" t="s">
        <v>365</v>
      </c>
      <c r="H9" s="273">
        <v>316.93</v>
      </c>
    </row>
    <row r="10" spans="1:8" ht="24.75" customHeight="1" thickBot="1">
      <c r="A10" s="476" t="s">
        <v>321</v>
      </c>
      <c r="B10" s="477"/>
      <c r="C10" s="477"/>
      <c r="D10" s="477"/>
      <c r="E10" s="477"/>
      <c r="F10" s="477"/>
      <c r="G10" s="477"/>
      <c r="H10" s="478"/>
    </row>
    <row r="11" spans="1:8" ht="24.75" customHeight="1" thickBot="1">
      <c r="A11" s="275" t="s">
        <v>32</v>
      </c>
      <c r="B11" s="276"/>
      <c r="C11" s="277"/>
      <c r="D11" s="330" t="s">
        <v>372</v>
      </c>
      <c r="E11" s="330"/>
      <c r="F11" s="330"/>
      <c r="G11" s="330"/>
      <c r="H11" s="331"/>
    </row>
    <row r="12" spans="1:8" ht="102">
      <c r="A12" s="120" t="s">
        <v>33</v>
      </c>
      <c r="B12" s="193">
        <v>20134</v>
      </c>
      <c r="C12" s="193" t="s">
        <v>295</v>
      </c>
      <c r="D12" s="265" t="s">
        <v>363</v>
      </c>
      <c r="E12" s="265" t="s">
        <v>392</v>
      </c>
      <c r="F12" s="265" t="s">
        <v>434</v>
      </c>
      <c r="G12" s="266" t="s">
        <v>291</v>
      </c>
      <c r="H12" s="274">
        <v>270.06</v>
      </c>
    </row>
    <row r="13" spans="1:8" ht="73.5" customHeight="1">
      <c r="A13" s="103" t="s">
        <v>34</v>
      </c>
      <c r="B13" s="26">
        <v>30105</v>
      </c>
      <c r="C13" s="26" t="s">
        <v>295</v>
      </c>
      <c r="D13" s="116" t="s">
        <v>366</v>
      </c>
      <c r="E13" s="119" t="s">
        <v>416</v>
      </c>
      <c r="F13" s="218" t="s">
        <v>438</v>
      </c>
      <c r="G13" s="104" t="s">
        <v>365</v>
      </c>
      <c r="H13" s="219">
        <v>4.05</v>
      </c>
    </row>
    <row r="14" spans="1:8" ht="99.75" customHeight="1">
      <c r="A14" s="103" t="s">
        <v>35</v>
      </c>
      <c r="B14" s="26">
        <v>210498</v>
      </c>
      <c r="C14" s="26" t="s">
        <v>295</v>
      </c>
      <c r="D14" s="115" t="s">
        <v>345</v>
      </c>
      <c r="E14" s="115" t="s">
        <v>392</v>
      </c>
      <c r="F14" s="115" t="s">
        <v>435</v>
      </c>
      <c r="G14" s="104" t="s">
        <v>291</v>
      </c>
      <c r="H14" s="219">
        <v>270.06</v>
      </c>
    </row>
    <row r="15" spans="1:8" ht="51.75" customHeight="1">
      <c r="A15" s="103" t="s">
        <v>36</v>
      </c>
      <c r="B15" s="26">
        <v>261301</v>
      </c>
      <c r="C15" s="26" t="s">
        <v>295</v>
      </c>
      <c r="D15" s="115" t="s">
        <v>333</v>
      </c>
      <c r="E15" s="115" t="s">
        <v>391</v>
      </c>
      <c r="F15" s="115" t="s">
        <v>436</v>
      </c>
      <c r="G15" s="104" t="s">
        <v>291</v>
      </c>
      <c r="H15" s="219">
        <v>270.06</v>
      </c>
    </row>
    <row r="16" spans="1:8" ht="39.75" customHeight="1" thickBot="1">
      <c r="A16" s="103" t="s">
        <v>37</v>
      </c>
      <c r="B16" s="161">
        <v>261307</v>
      </c>
      <c r="C16" s="161" t="s">
        <v>295</v>
      </c>
      <c r="D16" s="271" t="s">
        <v>334</v>
      </c>
      <c r="E16" s="271" t="s">
        <v>391</v>
      </c>
      <c r="F16" s="271" t="s">
        <v>437</v>
      </c>
      <c r="G16" s="272" t="s">
        <v>291</v>
      </c>
      <c r="H16" s="273">
        <v>270.06</v>
      </c>
    </row>
    <row r="17" spans="1:8" s="105" customFormat="1" ht="24.75" customHeight="1" thickBot="1">
      <c r="A17" s="476" t="s">
        <v>321</v>
      </c>
      <c r="B17" s="477"/>
      <c r="C17" s="477"/>
      <c r="D17" s="477"/>
      <c r="E17" s="477"/>
      <c r="F17" s="477"/>
      <c r="G17" s="477"/>
      <c r="H17" s="478"/>
    </row>
    <row r="18" spans="1:8" s="105" customFormat="1" ht="27.75" customHeight="1" thickBot="1">
      <c r="A18" s="268" t="s">
        <v>48</v>
      </c>
      <c r="B18" s="269"/>
      <c r="C18" s="269"/>
      <c r="D18" s="355" t="s">
        <v>418</v>
      </c>
      <c r="E18" s="330"/>
      <c r="F18" s="330"/>
      <c r="G18" s="330"/>
      <c r="H18" s="331"/>
    </row>
    <row r="19" spans="1:8" s="105" customFormat="1" ht="72.75" customHeight="1">
      <c r="A19" s="264" t="s">
        <v>50</v>
      </c>
      <c r="B19" s="193">
        <v>96368</v>
      </c>
      <c r="C19" s="193" t="s">
        <v>348</v>
      </c>
      <c r="D19" s="265" t="s">
        <v>432</v>
      </c>
      <c r="E19" s="265" t="s">
        <v>433</v>
      </c>
      <c r="F19" s="265" t="s">
        <v>439</v>
      </c>
      <c r="G19" s="266" t="s">
        <v>291</v>
      </c>
      <c r="H19" s="267">
        <v>14.25</v>
      </c>
    </row>
    <row r="20" spans="1:8" s="105" customFormat="1" ht="136.5" customHeight="1">
      <c r="A20" s="264" t="s">
        <v>51</v>
      </c>
      <c r="B20" s="26">
        <v>20118</v>
      </c>
      <c r="C20" s="26" t="s">
        <v>295</v>
      </c>
      <c r="D20" s="115" t="s">
        <v>420</v>
      </c>
      <c r="E20" s="115" t="s">
        <v>441</v>
      </c>
      <c r="F20" s="115" t="s">
        <v>442</v>
      </c>
      <c r="G20" s="104" t="s">
        <v>365</v>
      </c>
      <c r="H20" s="220">
        <v>0.56</v>
      </c>
    </row>
    <row r="21" spans="1:8" s="105" customFormat="1" ht="49.5" customHeight="1">
      <c r="A21" s="264" t="s">
        <v>52</v>
      </c>
      <c r="B21" s="26">
        <v>100201</v>
      </c>
      <c r="C21" s="26" t="s">
        <v>295</v>
      </c>
      <c r="D21" s="115" t="s">
        <v>443</v>
      </c>
      <c r="E21" s="115" t="s">
        <v>444</v>
      </c>
      <c r="F21" s="115" t="s">
        <v>445</v>
      </c>
      <c r="G21" s="104" t="s">
        <v>291</v>
      </c>
      <c r="H21" s="222">
        <v>2.1</v>
      </c>
    </row>
    <row r="22" spans="1:8" s="105" customFormat="1" ht="36.75" customHeight="1">
      <c r="A22" s="264" t="s">
        <v>53</v>
      </c>
      <c r="B22" s="26">
        <v>100202</v>
      </c>
      <c r="C22" s="26" t="s">
        <v>295</v>
      </c>
      <c r="D22" s="115" t="s">
        <v>419</v>
      </c>
      <c r="E22" s="115" t="s">
        <v>421</v>
      </c>
      <c r="F22" s="115" t="s">
        <v>440</v>
      </c>
      <c r="G22" s="104" t="s">
        <v>291</v>
      </c>
      <c r="H22" s="220">
        <v>3.02</v>
      </c>
    </row>
    <row r="23" spans="1:8" s="105" customFormat="1" ht="58.5" customHeight="1">
      <c r="A23" s="264" t="s">
        <v>54</v>
      </c>
      <c r="B23" s="26">
        <v>271608</v>
      </c>
      <c r="C23" s="26" t="s">
        <v>295</v>
      </c>
      <c r="D23" s="115" t="s">
        <v>422</v>
      </c>
      <c r="E23" s="115" t="s">
        <v>423</v>
      </c>
      <c r="F23" s="115" t="s">
        <v>446</v>
      </c>
      <c r="G23" s="104" t="s">
        <v>291</v>
      </c>
      <c r="H23" s="220">
        <v>1.52</v>
      </c>
    </row>
    <row r="24" spans="1:8" s="105" customFormat="1" ht="81" customHeight="1">
      <c r="A24" s="264" t="s">
        <v>579</v>
      </c>
      <c r="B24" s="26">
        <v>20117</v>
      </c>
      <c r="C24" s="26" t="s">
        <v>295</v>
      </c>
      <c r="D24" s="115" t="s">
        <v>364</v>
      </c>
      <c r="E24" s="115" t="s">
        <v>393</v>
      </c>
      <c r="F24" s="115" t="s">
        <v>448</v>
      </c>
      <c r="G24" s="104" t="s">
        <v>291</v>
      </c>
      <c r="H24" s="219">
        <v>87.76</v>
      </c>
    </row>
    <row r="25" spans="1:8" ht="83.25" customHeight="1" thickBot="1">
      <c r="A25" s="264" t="s">
        <v>580</v>
      </c>
      <c r="B25" s="55">
        <v>30105</v>
      </c>
      <c r="C25" s="55" t="s">
        <v>295</v>
      </c>
      <c r="D25" s="308" t="s">
        <v>366</v>
      </c>
      <c r="E25" s="309" t="s">
        <v>417</v>
      </c>
      <c r="F25" s="310" t="s">
        <v>447</v>
      </c>
      <c r="G25" s="181" t="s">
        <v>365</v>
      </c>
      <c r="H25" s="311">
        <v>4.76</v>
      </c>
    </row>
    <row r="26" spans="1:8" s="105" customFormat="1" ht="81" customHeight="1">
      <c r="A26" s="264" t="s">
        <v>581</v>
      </c>
      <c r="B26" s="312">
        <v>121105</v>
      </c>
      <c r="C26" s="312" t="s">
        <v>295</v>
      </c>
      <c r="D26" s="313" t="s">
        <v>367</v>
      </c>
      <c r="E26" s="314" t="s">
        <v>394</v>
      </c>
      <c r="F26" s="313" t="s">
        <v>449</v>
      </c>
      <c r="G26" s="315" t="s">
        <v>291</v>
      </c>
      <c r="H26" s="316">
        <v>87.76</v>
      </c>
    </row>
    <row r="27" spans="1:8" s="105" customFormat="1" ht="172.5" customHeight="1">
      <c r="A27" s="264" t="s">
        <v>582</v>
      </c>
      <c r="B27" s="26">
        <v>200101</v>
      </c>
      <c r="C27" s="26" t="s">
        <v>295</v>
      </c>
      <c r="D27" s="118" t="s">
        <v>330</v>
      </c>
      <c r="E27" s="119" t="s">
        <v>450</v>
      </c>
      <c r="F27" s="115" t="s">
        <v>451</v>
      </c>
      <c r="G27" s="104" t="s">
        <v>291</v>
      </c>
      <c r="H27" s="219">
        <v>98</v>
      </c>
    </row>
    <row r="28" spans="1:8" s="105" customFormat="1" ht="47.25" customHeight="1">
      <c r="A28" s="264" t="s">
        <v>583</v>
      </c>
      <c r="B28" s="26">
        <v>200201</v>
      </c>
      <c r="C28" s="26" t="s">
        <v>295</v>
      </c>
      <c r="D28" s="118" t="s">
        <v>452</v>
      </c>
      <c r="E28" s="119" t="s">
        <v>453</v>
      </c>
      <c r="F28" s="115" t="s">
        <v>454</v>
      </c>
      <c r="G28" s="104" t="s">
        <v>291</v>
      </c>
      <c r="H28" s="219">
        <v>3.02</v>
      </c>
    </row>
    <row r="29" spans="1:8" s="105" customFormat="1" ht="172.5" customHeight="1">
      <c r="A29" s="264" t="s">
        <v>584</v>
      </c>
      <c r="B29" s="26">
        <v>200500</v>
      </c>
      <c r="C29" s="26" t="s">
        <v>295</v>
      </c>
      <c r="D29" s="118" t="s">
        <v>331</v>
      </c>
      <c r="E29" s="119" t="s">
        <v>450</v>
      </c>
      <c r="F29" s="115" t="s">
        <v>455</v>
      </c>
      <c r="G29" s="104" t="s">
        <v>291</v>
      </c>
      <c r="H29" s="219">
        <v>94.98</v>
      </c>
    </row>
    <row r="30" spans="1:8" s="105" customFormat="1" ht="241.5" customHeight="1" thickBot="1">
      <c r="A30" s="264" t="s">
        <v>585</v>
      </c>
      <c r="B30" s="161">
        <v>201002</v>
      </c>
      <c r="C30" s="161" t="s">
        <v>295</v>
      </c>
      <c r="D30" s="287" t="s">
        <v>395</v>
      </c>
      <c r="E30" s="280" t="s">
        <v>456</v>
      </c>
      <c r="F30" s="271" t="s">
        <v>532</v>
      </c>
      <c r="G30" s="272" t="s">
        <v>291</v>
      </c>
      <c r="H30" s="273">
        <v>73.6</v>
      </c>
    </row>
    <row r="31" spans="1:8" s="105" customFormat="1" ht="24.75" customHeight="1" thickBot="1">
      <c r="A31" s="476"/>
      <c r="B31" s="477"/>
      <c r="C31" s="477"/>
      <c r="D31" s="477"/>
      <c r="E31" s="477"/>
      <c r="F31" s="477"/>
      <c r="G31" s="477"/>
      <c r="H31" s="478"/>
    </row>
    <row r="32" spans="1:8" s="105" customFormat="1" ht="24.75" customHeight="1" thickBot="1">
      <c r="A32" s="268" t="s">
        <v>60</v>
      </c>
      <c r="B32" s="269"/>
      <c r="C32" s="269"/>
      <c r="D32" s="330" t="s">
        <v>332</v>
      </c>
      <c r="E32" s="330"/>
      <c r="F32" s="330"/>
      <c r="G32" s="330"/>
      <c r="H32" s="331"/>
    </row>
    <row r="33" spans="1:8" s="105" customFormat="1" ht="405.75" customHeight="1">
      <c r="A33" s="264" t="s">
        <v>62</v>
      </c>
      <c r="B33" s="193">
        <v>260104</v>
      </c>
      <c r="C33" s="193" t="s">
        <v>295</v>
      </c>
      <c r="D33" s="283" t="s">
        <v>346</v>
      </c>
      <c r="E33" s="265" t="s">
        <v>396</v>
      </c>
      <c r="F33" s="307" t="s">
        <v>542</v>
      </c>
      <c r="G33" s="193" t="s">
        <v>291</v>
      </c>
      <c r="H33" s="286">
        <v>465.77</v>
      </c>
    </row>
    <row r="34" spans="1:8" ht="71.25" customHeight="1">
      <c r="A34" s="264" t="s">
        <v>63</v>
      </c>
      <c r="B34" s="26">
        <v>30105</v>
      </c>
      <c r="C34" s="26" t="s">
        <v>295</v>
      </c>
      <c r="D34" s="116" t="s">
        <v>366</v>
      </c>
      <c r="E34" s="119" t="s">
        <v>412</v>
      </c>
      <c r="F34" s="218" t="s">
        <v>538</v>
      </c>
      <c r="G34" s="104" t="s">
        <v>365</v>
      </c>
      <c r="H34" s="219">
        <v>3</v>
      </c>
    </row>
    <row r="35" spans="1:8" s="105" customFormat="1" ht="202.5" customHeight="1">
      <c r="A35" s="264" t="s">
        <v>64</v>
      </c>
      <c r="B35" s="26">
        <v>261305</v>
      </c>
      <c r="C35" s="26" t="s">
        <v>295</v>
      </c>
      <c r="D35" s="116" t="s">
        <v>335</v>
      </c>
      <c r="E35" s="115" t="s">
        <v>397</v>
      </c>
      <c r="F35" s="116" t="s">
        <v>533</v>
      </c>
      <c r="G35" s="26" t="s">
        <v>291</v>
      </c>
      <c r="H35" s="117">
        <v>101.87</v>
      </c>
    </row>
    <row r="36" spans="1:8" s="105" customFormat="1" ht="277.5" customHeight="1" thickBot="1">
      <c r="A36" s="264" t="s">
        <v>349</v>
      </c>
      <c r="B36" s="55">
        <v>261301</v>
      </c>
      <c r="C36" s="55" t="s">
        <v>295</v>
      </c>
      <c r="D36" s="317" t="s">
        <v>333</v>
      </c>
      <c r="E36" s="317" t="s">
        <v>398</v>
      </c>
      <c r="F36" s="308" t="s">
        <v>534</v>
      </c>
      <c r="G36" s="55" t="s">
        <v>291</v>
      </c>
      <c r="H36" s="318">
        <v>349.44</v>
      </c>
    </row>
    <row r="37" spans="1:8" s="105" customFormat="1" ht="240.75" customHeight="1">
      <c r="A37" s="264" t="s">
        <v>350</v>
      </c>
      <c r="B37" s="312">
        <v>261548</v>
      </c>
      <c r="C37" s="312" t="s">
        <v>295</v>
      </c>
      <c r="D37" s="319" t="s">
        <v>347</v>
      </c>
      <c r="E37" s="313" t="s">
        <v>401</v>
      </c>
      <c r="F37" s="319" t="s">
        <v>535</v>
      </c>
      <c r="G37" s="312" t="s">
        <v>291</v>
      </c>
      <c r="H37" s="320">
        <v>465.8</v>
      </c>
    </row>
    <row r="38" spans="1:8" s="105" customFormat="1" ht="408.75" customHeight="1" thickBot="1">
      <c r="A38" s="264" t="s">
        <v>351</v>
      </c>
      <c r="B38" s="55">
        <v>261001</v>
      </c>
      <c r="C38" s="55" t="s">
        <v>295</v>
      </c>
      <c r="D38" s="308" t="s">
        <v>361</v>
      </c>
      <c r="E38" s="317" t="s">
        <v>399</v>
      </c>
      <c r="F38" s="308" t="s">
        <v>537</v>
      </c>
      <c r="G38" s="55" t="s">
        <v>291</v>
      </c>
      <c r="H38" s="318">
        <v>669.72</v>
      </c>
    </row>
    <row r="39" spans="1:8" s="105" customFormat="1" ht="228.75" customHeight="1">
      <c r="A39" s="264" t="s">
        <v>352</v>
      </c>
      <c r="B39" s="193">
        <v>261503</v>
      </c>
      <c r="C39" s="193" t="s">
        <v>295</v>
      </c>
      <c r="D39" s="283" t="s">
        <v>362</v>
      </c>
      <c r="E39" s="283" t="s">
        <v>402</v>
      </c>
      <c r="F39" s="283" t="s">
        <v>569</v>
      </c>
      <c r="G39" s="193" t="s">
        <v>291</v>
      </c>
      <c r="H39" s="286">
        <v>68.04</v>
      </c>
    </row>
    <row r="40" spans="1:8" s="105" customFormat="1" ht="90" customHeight="1" thickBot="1">
      <c r="A40" s="264" t="s">
        <v>353</v>
      </c>
      <c r="B40" s="161">
        <v>260901</v>
      </c>
      <c r="C40" s="161" t="s">
        <v>295</v>
      </c>
      <c r="D40" s="279" t="s">
        <v>400</v>
      </c>
      <c r="E40" s="279" t="s">
        <v>403</v>
      </c>
      <c r="F40" s="279" t="s">
        <v>536</v>
      </c>
      <c r="G40" s="161" t="s">
        <v>291</v>
      </c>
      <c r="H40" s="288">
        <v>67.49</v>
      </c>
    </row>
    <row r="41" spans="1:8" s="105" customFormat="1" ht="24.75" customHeight="1" thickBot="1">
      <c r="A41" s="476"/>
      <c r="B41" s="477"/>
      <c r="C41" s="477"/>
      <c r="D41" s="477"/>
      <c r="E41" s="477"/>
      <c r="F41" s="477"/>
      <c r="G41" s="477"/>
      <c r="H41" s="478"/>
    </row>
    <row r="42" spans="1:8" s="105" customFormat="1" ht="24.75" customHeight="1" thickBot="1">
      <c r="A42" s="268" t="s">
        <v>69</v>
      </c>
      <c r="B42" s="269"/>
      <c r="C42" s="269"/>
      <c r="D42" s="291" t="s">
        <v>373</v>
      </c>
      <c r="E42" s="269"/>
      <c r="F42" s="269"/>
      <c r="G42" s="269"/>
      <c r="H42" s="292"/>
    </row>
    <row r="43" spans="1:8" s="105" customFormat="1" ht="68.25" customHeight="1">
      <c r="A43" s="264" t="s">
        <v>71</v>
      </c>
      <c r="B43" s="193">
        <v>20101</v>
      </c>
      <c r="C43" s="193" t="s">
        <v>295</v>
      </c>
      <c r="D43" s="283" t="s">
        <v>407</v>
      </c>
      <c r="E43" s="283" t="s">
        <v>408</v>
      </c>
      <c r="F43" s="289" t="s">
        <v>463</v>
      </c>
      <c r="G43" s="193" t="s">
        <v>291</v>
      </c>
      <c r="H43" s="290">
        <v>350.66</v>
      </c>
    </row>
    <row r="44" spans="1:8" ht="75" customHeight="1">
      <c r="A44" s="103" t="s">
        <v>72</v>
      </c>
      <c r="B44" s="26">
        <v>30105</v>
      </c>
      <c r="C44" s="26" t="s">
        <v>295</v>
      </c>
      <c r="D44" s="116" t="s">
        <v>366</v>
      </c>
      <c r="E44" s="119" t="s">
        <v>413</v>
      </c>
      <c r="F44" s="218" t="s">
        <v>464</v>
      </c>
      <c r="G44" s="104" t="s">
        <v>365</v>
      </c>
      <c r="H44" s="221">
        <v>7.01</v>
      </c>
    </row>
    <row r="45" spans="1:8" s="105" customFormat="1" ht="75.75" customHeight="1">
      <c r="A45" s="103" t="s">
        <v>73</v>
      </c>
      <c r="B45" s="26">
        <v>140111</v>
      </c>
      <c r="C45" s="26" t="s">
        <v>295</v>
      </c>
      <c r="D45" s="114" t="s">
        <v>460</v>
      </c>
      <c r="E45" s="116" t="s">
        <v>406</v>
      </c>
      <c r="F45" s="223" t="s">
        <v>461</v>
      </c>
      <c r="G45" s="26" t="s">
        <v>291</v>
      </c>
      <c r="H45" s="224">
        <v>93.74</v>
      </c>
    </row>
    <row r="46" spans="1:8" s="105" customFormat="1" ht="80.25" customHeight="1">
      <c r="A46" s="103" t="s">
        <v>74</v>
      </c>
      <c r="B46" s="26">
        <v>95952</v>
      </c>
      <c r="C46" s="26" t="s">
        <v>348</v>
      </c>
      <c r="D46" s="116" t="s">
        <v>404</v>
      </c>
      <c r="E46" s="116" t="s">
        <v>405</v>
      </c>
      <c r="F46" s="223" t="s">
        <v>459</v>
      </c>
      <c r="G46" s="26" t="s">
        <v>365</v>
      </c>
      <c r="H46" s="224">
        <v>0.26</v>
      </c>
    </row>
    <row r="47" spans="1:8" s="105" customFormat="1" ht="121.5" customHeight="1" thickBot="1">
      <c r="A47" s="103" t="s">
        <v>75</v>
      </c>
      <c r="B47" s="161" t="s">
        <v>410</v>
      </c>
      <c r="C47" s="161" t="s">
        <v>411</v>
      </c>
      <c r="D47" s="279" t="s">
        <v>409</v>
      </c>
      <c r="E47" s="279" t="s">
        <v>462</v>
      </c>
      <c r="F47" s="293" t="s">
        <v>466</v>
      </c>
      <c r="G47" s="161" t="s">
        <v>465</v>
      </c>
      <c r="H47" s="294">
        <v>1</v>
      </c>
    </row>
    <row r="48" spans="1:8" s="105" customFormat="1" ht="24.75" customHeight="1" thickBot="1">
      <c r="A48" s="476"/>
      <c r="B48" s="477"/>
      <c r="C48" s="477"/>
      <c r="D48" s="477"/>
      <c r="E48" s="477"/>
      <c r="F48" s="477"/>
      <c r="G48" s="477"/>
      <c r="H48" s="478"/>
    </row>
    <row r="49" spans="1:8" ht="24.75" customHeight="1" thickBot="1">
      <c r="A49" s="297" t="s">
        <v>103</v>
      </c>
      <c r="B49" s="298"/>
      <c r="C49" s="299"/>
      <c r="D49" s="300" t="s">
        <v>374</v>
      </c>
      <c r="E49" s="301"/>
      <c r="F49" s="301"/>
      <c r="G49" s="302"/>
      <c r="H49" s="303"/>
    </row>
    <row r="50" spans="1:10" ht="31.5" customHeight="1">
      <c r="A50" s="264" t="s">
        <v>105</v>
      </c>
      <c r="B50" s="193">
        <v>70681</v>
      </c>
      <c r="C50" s="193" t="s">
        <v>469</v>
      </c>
      <c r="D50" s="283" t="s">
        <v>470</v>
      </c>
      <c r="E50" s="283" t="s">
        <v>490</v>
      </c>
      <c r="F50" s="295" t="s">
        <v>560</v>
      </c>
      <c r="G50" s="296" t="s">
        <v>276</v>
      </c>
      <c r="H50" s="304">
        <v>10</v>
      </c>
      <c r="I50">
        <v>9.09</v>
      </c>
      <c r="J50">
        <v>90.9</v>
      </c>
    </row>
    <row r="51" spans="1:10" ht="30" customHeight="1">
      <c r="A51" s="113" t="s">
        <v>106</v>
      </c>
      <c r="B51" s="26">
        <v>71193</v>
      </c>
      <c r="C51" s="26" t="s">
        <v>469</v>
      </c>
      <c r="D51" s="116" t="s">
        <v>471</v>
      </c>
      <c r="E51" s="116" t="s">
        <v>491</v>
      </c>
      <c r="F51" s="139" t="s">
        <v>559</v>
      </c>
      <c r="G51" s="140" t="s">
        <v>492</v>
      </c>
      <c r="H51" s="305">
        <v>100</v>
      </c>
      <c r="I51">
        <v>6.66</v>
      </c>
      <c r="J51">
        <v>666</v>
      </c>
    </row>
    <row r="52" spans="1:10" ht="32.25" customHeight="1">
      <c r="A52" s="113" t="s">
        <v>107</v>
      </c>
      <c r="B52" s="26">
        <v>71194</v>
      </c>
      <c r="C52" s="26" t="s">
        <v>469</v>
      </c>
      <c r="D52" s="116" t="s">
        <v>472</v>
      </c>
      <c r="E52" s="116" t="s">
        <v>491</v>
      </c>
      <c r="F52" s="139" t="s">
        <v>558</v>
      </c>
      <c r="G52" s="140" t="s">
        <v>492</v>
      </c>
      <c r="H52" s="305">
        <v>30</v>
      </c>
      <c r="I52">
        <v>6.81</v>
      </c>
      <c r="J52">
        <v>204.29999999999998</v>
      </c>
    </row>
    <row r="53" spans="1:10" ht="58.5" customHeight="1">
      <c r="A53" s="113" t="s">
        <v>108</v>
      </c>
      <c r="B53" s="26">
        <v>91924</v>
      </c>
      <c r="C53" s="26" t="s">
        <v>473</v>
      </c>
      <c r="D53" s="116" t="s">
        <v>474</v>
      </c>
      <c r="E53" s="116" t="s">
        <v>493</v>
      </c>
      <c r="F53" s="139" t="s">
        <v>557</v>
      </c>
      <c r="G53" s="140" t="s">
        <v>297</v>
      </c>
      <c r="H53" s="305">
        <v>600</v>
      </c>
      <c r="I53">
        <v>2.42</v>
      </c>
      <c r="J53">
        <v>1452</v>
      </c>
    </row>
    <row r="54" spans="1:10" ht="36" customHeight="1">
      <c r="A54" s="113" t="s">
        <v>109</v>
      </c>
      <c r="B54" s="26">
        <v>70563</v>
      </c>
      <c r="C54" s="26" t="s">
        <v>469</v>
      </c>
      <c r="D54" s="116" t="s">
        <v>475</v>
      </c>
      <c r="E54" s="116" t="s">
        <v>494</v>
      </c>
      <c r="F54" s="139" t="s">
        <v>561</v>
      </c>
      <c r="G54" s="140" t="s">
        <v>297</v>
      </c>
      <c r="H54" s="305">
        <v>1200</v>
      </c>
      <c r="I54">
        <v>3.36</v>
      </c>
      <c r="J54">
        <v>4032</v>
      </c>
    </row>
    <row r="55" spans="1:10" ht="35.25" customHeight="1">
      <c r="A55" s="113" t="s">
        <v>110</v>
      </c>
      <c r="B55" s="26">
        <v>70586</v>
      </c>
      <c r="C55" s="26" t="s">
        <v>469</v>
      </c>
      <c r="D55" s="116" t="s">
        <v>476</v>
      </c>
      <c r="E55" s="116" t="s">
        <v>495</v>
      </c>
      <c r="F55" s="139" t="s">
        <v>556</v>
      </c>
      <c r="G55" s="140" t="s">
        <v>492</v>
      </c>
      <c r="H55" s="305">
        <v>160</v>
      </c>
      <c r="I55">
        <v>22.75</v>
      </c>
      <c r="J55">
        <v>3640</v>
      </c>
    </row>
    <row r="56" spans="1:10" ht="31.5" customHeight="1">
      <c r="A56" s="113" t="s">
        <v>111</v>
      </c>
      <c r="B56" s="26" t="s">
        <v>477</v>
      </c>
      <c r="C56" s="26" t="s">
        <v>410</v>
      </c>
      <c r="D56" s="116" t="s">
        <v>478</v>
      </c>
      <c r="E56" s="116" t="s">
        <v>496</v>
      </c>
      <c r="F56" s="139" t="s">
        <v>555</v>
      </c>
      <c r="G56" s="296" t="s">
        <v>276</v>
      </c>
      <c r="H56" s="305">
        <v>35</v>
      </c>
      <c r="I56">
        <v>163.81</v>
      </c>
      <c r="J56">
        <v>5733.35</v>
      </c>
    </row>
    <row r="57" spans="1:10" ht="29.25" customHeight="1">
      <c r="A57" s="113" t="s">
        <v>112</v>
      </c>
      <c r="B57" s="26" t="s">
        <v>479</v>
      </c>
      <c r="C57" s="26" t="s">
        <v>410</v>
      </c>
      <c r="D57" s="116" t="s">
        <v>480</v>
      </c>
      <c r="E57" s="116" t="s">
        <v>496</v>
      </c>
      <c r="F57" s="139" t="s">
        <v>554</v>
      </c>
      <c r="G57" s="296" t="s">
        <v>276</v>
      </c>
      <c r="H57" s="305">
        <v>9</v>
      </c>
      <c r="I57">
        <v>77.62</v>
      </c>
      <c r="J57">
        <v>698.58</v>
      </c>
    </row>
    <row r="58" spans="1:10" ht="35.25" customHeight="1">
      <c r="A58" s="113" t="s">
        <v>113</v>
      </c>
      <c r="B58" s="26">
        <v>71670</v>
      </c>
      <c r="C58" s="26" t="s">
        <v>469</v>
      </c>
      <c r="D58" s="116" t="s">
        <v>481</v>
      </c>
      <c r="E58" s="116" t="s">
        <v>498</v>
      </c>
      <c r="F58" s="139" t="s">
        <v>550</v>
      </c>
      <c r="G58" s="296" t="s">
        <v>276</v>
      </c>
      <c r="H58" s="305">
        <v>1</v>
      </c>
      <c r="I58">
        <v>135.42</v>
      </c>
      <c r="J58">
        <v>135.42</v>
      </c>
    </row>
    <row r="59" spans="1:10" ht="33" customHeight="1">
      <c r="A59" s="113" t="s">
        <v>114</v>
      </c>
      <c r="B59" s="26">
        <v>72173</v>
      </c>
      <c r="C59" s="26" t="s">
        <v>469</v>
      </c>
      <c r="D59" s="116" t="s">
        <v>482</v>
      </c>
      <c r="E59" s="116" t="s">
        <v>499</v>
      </c>
      <c r="F59" s="139" t="s">
        <v>550</v>
      </c>
      <c r="G59" s="296" t="s">
        <v>276</v>
      </c>
      <c r="H59" s="305">
        <v>1</v>
      </c>
      <c r="I59">
        <v>616.5</v>
      </c>
      <c r="J59">
        <v>616.5</v>
      </c>
    </row>
    <row r="60" spans="1:10" ht="36.75" customHeight="1">
      <c r="A60" s="113" t="s">
        <v>115</v>
      </c>
      <c r="B60" s="26">
        <v>71175</v>
      </c>
      <c r="C60" s="26" t="s">
        <v>469</v>
      </c>
      <c r="D60" s="116" t="s">
        <v>483</v>
      </c>
      <c r="E60" s="116" t="s">
        <v>500</v>
      </c>
      <c r="F60" s="139" t="s">
        <v>549</v>
      </c>
      <c r="G60" s="296" t="s">
        <v>276</v>
      </c>
      <c r="H60" s="305">
        <v>1</v>
      </c>
      <c r="I60">
        <v>246.06</v>
      </c>
      <c r="J60">
        <v>246.06</v>
      </c>
    </row>
    <row r="61" spans="1:10" ht="48.75" customHeight="1">
      <c r="A61" s="113" t="s">
        <v>116</v>
      </c>
      <c r="B61" s="26">
        <v>71171</v>
      </c>
      <c r="C61" s="26" t="s">
        <v>469</v>
      </c>
      <c r="D61" s="116" t="s">
        <v>484</v>
      </c>
      <c r="E61" s="116" t="s">
        <v>501</v>
      </c>
      <c r="F61" s="139" t="s">
        <v>552</v>
      </c>
      <c r="G61" s="296" t="s">
        <v>276</v>
      </c>
      <c r="H61" s="305">
        <v>26</v>
      </c>
      <c r="I61">
        <v>16.67</v>
      </c>
      <c r="J61">
        <v>433.4200000000001</v>
      </c>
    </row>
    <row r="62" spans="1:10" ht="30.75" customHeight="1">
      <c r="A62" s="113" t="s">
        <v>117</v>
      </c>
      <c r="B62" s="26">
        <v>71450</v>
      </c>
      <c r="C62" s="26" t="s">
        <v>469</v>
      </c>
      <c r="D62" s="116" t="s">
        <v>485</v>
      </c>
      <c r="E62" s="116" t="s">
        <v>531</v>
      </c>
      <c r="F62" s="139" t="s">
        <v>549</v>
      </c>
      <c r="G62" s="296" t="s">
        <v>276</v>
      </c>
      <c r="H62" s="305">
        <v>1</v>
      </c>
      <c r="I62">
        <v>141.42</v>
      </c>
      <c r="J62">
        <v>141.42</v>
      </c>
    </row>
    <row r="63" spans="1:10" ht="34.5" customHeight="1">
      <c r="A63" s="113" t="s">
        <v>118</v>
      </c>
      <c r="B63" s="26">
        <v>71184</v>
      </c>
      <c r="C63" s="26" t="s">
        <v>469</v>
      </c>
      <c r="D63" s="116" t="s">
        <v>486</v>
      </c>
      <c r="E63" s="116" t="s">
        <v>502</v>
      </c>
      <c r="F63" s="139" t="s">
        <v>553</v>
      </c>
      <c r="G63" s="296" t="s">
        <v>276</v>
      </c>
      <c r="H63" s="305">
        <v>3</v>
      </c>
      <c r="I63">
        <v>121.54</v>
      </c>
      <c r="J63">
        <v>364.62</v>
      </c>
    </row>
    <row r="64" spans="1:10" ht="31.5" customHeight="1">
      <c r="A64" s="113" t="s">
        <v>119</v>
      </c>
      <c r="B64" s="26">
        <v>72578</v>
      </c>
      <c r="C64" s="26" t="s">
        <v>469</v>
      </c>
      <c r="D64" s="116" t="s">
        <v>487</v>
      </c>
      <c r="E64" s="116" t="s">
        <v>503</v>
      </c>
      <c r="F64" s="139" t="s">
        <v>548</v>
      </c>
      <c r="G64" s="296" t="s">
        <v>276</v>
      </c>
      <c r="H64" s="305">
        <v>20</v>
      </c>
      <c r="I64">
        <v>16.23</v>
      </c>
      <c r="J64">
        <v>324.6</v>
      </c>
    </row>
    <row r="65" spans="1:10" ht="44.25" customHeight="1">
      <c r="A65" s="113" t="s">
        <v>120</v>
      </c>
      <c r="B65" s="26">
        <v>71443</v>
      </c>
      <c r="C65" s="26" t="s">
        <v>469</v>
      </c>
      <c r="D65" s="116" t="s">
        <v>488</v>
      </c>
      <c r="E65" s="116" t="s">
        <v>504</v>
      </c>
      <c r="F65" s="139" t="s">
        <v>547</v>
      </c>
      <c r="G65" s="296" t="s">
        <v>276</v>
      </c>
      <c r="H65" s="305">
        <v>5</v>
      </c>
      <c r="I65">
        <v>23.78</v>
      </c>
      <c r="J65">
        <v>118.9</v>
      </c>
    </row>
    <row r="66" spans="1:10" ht="32.25" customHeight="1" thickBot="1">
      <c r="A66" s="113" t="s">
        <v>121</v>
      </c>
      <c r="B66" s="161">
        <v>71440</v>
      </c>
      <c r="C66" s="161" t="s">
        <v>469</v>
      </c>
      <c r="D66" s="279" t="s">
        <v>489</v>
      </c>
      <c r="E66" s="279" t="s">
        <v>505</v>
      </c>
      <c r="F66" s="306" t="s">
        <v>551</v>
      </c>
      <c r="G66" s="296" t="s">
        <v>276</v>
      </c>
      <c r="H66" s="339">
        <v>15</v>
      </c>
      <c r="I66">
        <v>12.1</v>
      </c>
      <c r="J66">
        <v>181.5</v>
      </c>
    </row>
    <row r="67" spans="1:8" s="105" customFormat="1" ht="24.75" customHeight="1" thickBot="1">
      <c r="A67" s="476"/>
      <c r="B67" s="477"/>
      <c r="C67" s="477"/>
      <c r="D67" s="477"/>
      <c r="E67" s="477"/>
      <c r="F67" s="477"/>
      <c r="G67" s="477"/>
      <c r="H67" s="478"/>
    </row>
    <row r="68" spans="1:9" s="27" customFormat="1" ht="24.75" customHeight="1" thickBot="1">
      <c r="A68" s="268" t="s">
        <v>139</v>
      </c>
      <c r="B68" s="269"/>
      <c r="C68" s="269"/>
      <c r="D68" s="291" t="s">
        <v>562</v>
      </c>
      <c r="E68" s="269"/>
      <c r="F68" s="269"/>
      <c r="G68" s="269"/>
      <c r="H68" s="292"/>
      <c r="I68" s="329"/>
    </row>
    <row r="69" spans="1:9" s="27" customFormat="1" ht="63.75">
      <c r="A69" s="368" t="s">
        <v>141</v>
      </c>
      <c r="B69" s="231">
        <v>94805</v>
      </c>
      <c r="C69" s="231" t="s">
        <v>348</v>
      </c>
      <c r="D69" s="366" t="s">
        <v>572</v>
      </c>
      <c r="E69" s="116" t="s">
        <v>574</v>
      </c>
      <c r="F69" s="340" t="s">
        <v>577</v>
      </c>
      <c r="G69" s="296" t="s">
        <v>276</v>
      </c>
      <c r="H69" s="305">
        <v>1</v>
      </c>
      <c r="I69" s="142"/>
    </row>
    <row r="70" spans="1:9" s="27" customFormat="1" ht="96" customHeight="1">
      <c r="A70" s="382" t="s">
        <v>142</v>
      </c>
      <c r="B70" s="26">
        <v>102189</v>
      </c>
      <c r="C70" s="26" t="s">
        <v>348</v>
      </c>
      <c r="D70" s="116" t="s">
        <v>573</v>
      </c>
      <c r="E70" s="116" t="s">
        <v>575</v>
      </c>
      <c r="F70" s="340" t="s">
        <v>576</v>
      </c>
      <c r="G70" s="296" t="s">
        <v>276</v>
      </c>
      <c r="H70" s="305">
        <v>1</v>
      </c>
      <c r="I70" s="142"/>
    </row>
    <row r="71" spans="1:8" s="105" customFormat="1" ht="60.75" customHeight="1">
      <c r="A71" s="382" t="s">
        <v>143</v>
      </c>
      <c r="B71" s="26">
        <v>180101</v>
      </c>
      <c r="C71" s="26" t="s">
        <v>469</v>
      </c>
      <c r="D71" s="116" t="s">
        <v>563</v>
      </c>
      <c r="E71" s="116" t="s">
        <v>565</v>
      </c>
      <c r="F71" s="340" t="s">
        <v>567</v>
      </c>
      <c r="G71" s="26" t="s">
        <v>291</v>
      </c>
      <c r="H71" s="305">
        <v>3.6</v>
      </c>
    </row>
    <row r="72" spans="1:8" s="105" customFormat="1" ht="58.5" customHeight="1">
      <c r="A72" s="382" t="s">
        <v>467</v>
      </c>
      <c r="B72" s="26">
        <v>180208</v>
      </c>
      <c r="C72" s="26" t="s">
        <v>469</v>
      </c>
      <c r="D72" s="116" t="s">
        <v>564</v>
      </c>
      <c r="E72" s="116" t="s">
        <v>566</v>
      </c>
      <c r="F72" s="340" t="s">
        <v>568</v>
      </c>
      <c r="G72" s="26" t="s">
        <v>291</v>
      </c>
      <c r="H72" s="305">
        <v>3.6</v>
      </c>
    </row>
    <row r="73" spans="1:8" s="105" customFormat="1" ht="58.5" customHeight="1" thickBot="1">
      <c r="A73" s="382" t="s">
        <v>468</v>
      </c>
      <c r="B73" s="231">
        <v>190104</v>
      </c>
      <c r="C73" s="231" t="s">
        <v>469</v>
      </c>
      <c r="D73" s="366" t="s">
        <v>570</v>
      </c>
      <c r="E73" s="116" t="s">
        <v>565</v>
      </c>
      <c r="F73" s="340" t="s">
        <v>571</v>
      </c>
      <c r="G73" s="26" t="s">
        <v>365</v>
      </c>
      <c r="H73" s="305">
        <v>3.6</v>
      </c>
    </row>
    <row r="74" spans="1:8" s="105" customFormat="1" ht="24.75" customHeight="1" thickBot="1">
      <c r="A74" s="476"/>
      <c r="B74" s="477"/>
      <c r="C74" s="477"/>
      <c r="D74" s="477"/>
      <c r="E74" s="477"/>
      <c r="F74" s="477"/>
      <c r="G74" s="477"/>
      <c r="H74" s="478"/>
    </row>
    <row r="75" spans="1:9" s="27" customFormat="1" ht="24.75" customHeight="1" thickBot="1">
      <c r="A75" s="268" t="s">
        <v>148</v>
      </c>
      <c r="B75" s="269"/>
      <c r="C75" s="269"/>
      <c r="D75" s="291" t="s">
        <v>375</v>
      </c>
      <c r="E75" s="269"/>
      <c r="F75" s="269"/>
      <c r="G75" s="269"/>
      <c r="H75" s="292"/>
      <c r="I75" s="329"/>
    </row>
    <row r="76" spans="1:8" s="105" customFormat="1" ht="48" customHeight="1">
      <c r="A76" s="264" t="s">
        <v>150</v>
      </c>
      <c r="B76" s="193">
        <v>270501</v>
      </c>
      <c r="C76" s="193" t="s">
        <v>295</v>
      </c>
      <c r="D76" s="283" t="s">
        <v>424</v>
      </c>
      <c r="E76" s="283" t="s">
        <v>425</v>
      </c>
      <c r="F76" s="283" t="s">
        <v>457</v>
      </c>
      <c r="G76" s="193" t="s">
        <v>291</v>
      </c>
      <c r="H76" s="286">
        <v>316.93</v>
      </c>
    </row>
    <row r="77" spans="1:8" s="105" customFormat="1" ht="24.75" customHeight="1" thickBot="1">
      <c r="A77" s="473"/>
      <c r="B77" s="474"/>
      <c r="C77" s="474"/>
      <c r="D77" s="474"/>
      <c r="E77" s="474"/>
      <c r="F77" s="474"/>
      <c r="G77" s="474"/>
      <c r="H77" s="475"/>
    </row>
    <row r="78" spans="1:8" ht="24.75" customHeight="1" thickBot="1">
      <c r="A78" s="297" t="s">
        <v>155</v>
      </c>
      <c r="B78" s="298"/>
      <c r="C78" s="299"/>
      <c r="D78" s="300" t="s">
        <v>328</v>
      </c>
      <c r="E78" s="301"/>
      <c r="F78" s="301"/>
      <c r="G78" s="302"/>
      <c r="H78" s="303"/>
    </row>
    <row r="79" spans="1:8" ht="38.25" customHeight="1">
      <c r="A79" s="332" t="s">
        <v>157</v>
      </c>
      <c r="B79" s="333">
        <v>250101</v>
      </c>
      <c r="C79" s="333" t="s">
        <v>295</v>
      </c>
      <c r="D79" s="334" t="s">
        <v>427</v>
      </c>
      <c r="E79" s="335" t="s">
        <v>339</v>
      </c>
      <c r="F79" s="336" t="s">
        <v>545</v>
      </c>
      <c r="G79" s="337" t="s">
        <v>338</v>
      </c>
      <c r="H79" s="338">
        <v>40</v>
      </c>
    </row>
    <row r="80" spans="1:8" ht="37.5" customHeight="1" thickBot="1">
      <c r="A80" s="135" t="s">
        <v>158</v>
      </c>
      <c r="B80" s="136">
        <v>250103</v>
      </c>
      <c r="C80" s="137" t="s">
        <v>295</v>
      </c>
      <c r="D80" s="138" t="s">
        <v>428</v>
      </c>
      <c r="E80" s="151" t="s">
        <v>340</v>
      </c>
      <c r="F80" s="248" t="s">
        <v>546</v>
      </c>
      <c r="G80" s="181" t="s">
        <v>338</v>
      </c>
      <c r="H80" s="182">
        <v>352</v>
      </c>
    </row>
    <row r="81" spans="1:8" ht="116.25" customHeight="1" thickBot="1">
      <c r="A81" s="186"/>
      <c r="B81" s="187"/>
      <c r="C81" s="187"/>
      <c r="D81" s="187"/>
      <c r="E81" s="187"/>
      <c r="F81" s="187"/>
      <c r="G81" s="187"/>
      <c r="H81" s="188"/>
    </row>
  </sheetData>
  <sheetProtection/>
  <mergeCells count="13">
    <mergeCell ref="F2:H3"/>
    <mergeCell ref="A2:E2"/>
    <mergeCell ref="A3:E3"/>
    <mergeCell ref="A77:H77"/>
    <mergeCell ref="A10:H10"/>
    <mergeCell ref="A4:H4"/>
    <mergeCell ref="A17:H17"/>
    <mergeCell ref="A5:H5"/>
    <mergeCell ref="A31:H31"/>
    <mergeCell ref="A48:H48"/>
    <mergeCell ref="A67:H67"/>
    <mergeCell ref="A74:H74"/>
    <mergeCell ref="A41:H41"/>
  </mergeCells>
  <printOptions horizontalCentered="1"/>
  <pageMargins left="0.3937007874015748" right="0.3937007874015748" top="0.3937007874015748" bottom="0.3937007874015748" header="0" footer="0"/>
  <pageSetup horizontalDpi="600" verticalDpi="600" orientation="landscape" paperSize="9" scale="53" r:id="rId2"/>
  <rowBreaks count="5" manualBreakCount="5">
    <brk id="10" max="7" man="1"/>
    <brk id="31" max="7" man="1"/>
    <brk id="38" max="7" man="1"/>
    <brk id="48" max="7" man="1"/>
    <brk id="77" max="7" man="1"/>
  </rowBreaks>
  <drawing r:id="rId1"/>
</worksheet>
</file>

<file path=xl/worksheets/sheet5.xml><?xml version="1.0" encoding="utf-8"?>
<worksheet xmlns="http://schemas.openxmlformats.org/spreadsheetml/2006/main" xmlns:r="http://schemas.openxmlformats.org/officeDocument/2006/relationships">
  <dimension ref="A1:L34"/>
  <sheetViews>
    <sheetView zoomScalePageLayoutView="0" workbookViewId="0" topLeftCell="A10">
      <selection activeCell="A1" sqref="A1:L1"/>
    </sheetView>
  </sheetViews>
  <sheetFormatPr defaultColWidth="9.140625" defaultRowHeight="12.75"/>
  <cols>
    <col min="1" max="1" width="6.140625" style="0" customWidth="1"/>
    <col min="2" max="2" width="22.7109375" style="0" bestFit="1" customWidth="1"/>
    <col min="3" max="3" width="7.28125" style="0" customWidth="1"/>
    <col min="4" max="4" width="14.00390625" style="0" bestFit="1" customWidth="1"/>
    <col min="5" max="5" width="8.28125" style="0" customWidth="1"/>
    <col min="6" max="11" width="10.8515625" style="0" customWidth="1"/>
    <col min="12" max="12" width="28.57421875" style="0" customWidth="1"/>
  </cols>
  <sheetData>
    <row r="1" spans="1:12" ht="28.5" customHeight="1" thickBot="1">
      <c r="A1" s="530" t="s">
        <v>539</v>
      </c>
      <c r="B1" s="531"/>
      <c r="C1" s="531"/>
      <c r="D1" s="531"/>
      <c r="E1" s="531"/>
      <c r="F1" s="531"/>
      <c r="G1" s="531"/>
      <c r="H1" s="531"/>
      <c r="I1" s="531"/>
      <c r="J1" s="531"/>
      <c r="K1" s="531"/>
      <c r="L1" s="532"/>
    </row>
    <row r="2" spans="1:12" ht="12.75">
      <c r="A2" s="497" t="s">
        <v>544</v>
      </c>
      <c r="B2" s="498"/>
      <c r="C2" s="498"/>
      <c r="D2" s="498"/>
      <c r="E2" s="498"/>
      <c r="F2" s="498"/>
      <c r="G2" s="498"/>
      <c r="H2" s="498"/>
      <c r="I2" s="498"/>
      <c r="J2" s="498"/>
      <c r="K2" s="498"/>
      <c r="L2" s="499"/>
    </row>
    <row r="3" spans="1:12" ht="12.75">
      <c r="A3" s="500" t="s">
        <v>506</v>
      </c>
      <c r="B3" s="501"/>
      <c r="C3" s="501"/>
      <c r="D3" s="501"/>
      <c r="E3" s="501"/>
      <c r="F3" s="501"/>
      <c r="G3" s="501"/>
      <c r="H3" s="501"/>
      <c r="I3" s="501"/>
      <c r="J3" s="501"/>
      <c r="K3" s="501"/>
      <c r="L3" s="502"/>
    </row>
    <row r="4" spans="1:12" ht="12.75">
      <c r="A4" s="503"/>
      <c r="B4" s="504"/>
      <c r="C4" s="505" t="s">
        <v>507</v>
      </c>
      <c r="D4" s="505"/>
      <c r="E4" s="505"/>
      <c r="F4" s="505" t="s">
        <v>508</v>
      </c>
      <c r="G4" s="505"/>
      <c r="H4" s="505"/>
      <c r="I4" s="505" t="s">
        <v>509</v>
      </c>
      <c r="J4" s="505"/>
      <c r="K4" s="505"/>
      <c r="L4" s="506"/>
    </row>
    <row r="5" spans="1:12" ht="12.75">
      <c r="A5" s="507" t="s">
        <v>510</v>
      </c>
      <c r="B5" s="508"/>
      <c r="C5" s="509" t="s">
        <v>511</v>
      </c>
      <c r="D5" s="509"/>
      <c r="E5" s="509"/>
      <c r="F5" s="509" t="s">
        <v>512</v>
      </c>
      <c r="G5" s="509"/>
      <c r="H5" s="509"/>
      <c r="I5" s="510" t="s">
        <v>513</v>
      </c>
      <c r="J5" s="510"/>
      <c r="K5" s="510"/>
      <c r="L5" s="506"/>
    </row>
    <row r="6" spans="1:12" ht="12.75">
      <c r="A6" s="511" t="s">
        <v>514</v>
      </c>
      <c r="B6" s="512"/>
      <c r="C6" s="513" t="s">
        <v>515</v>
      </c>
      <c r="D6" s="513"/>
      <c r="E6" s="513"/>
      <c r="F6" s="514" t="s">
        <v>516</v>
      </c>
      <c r="G6" s="514"/>
      <c r="H6" s="514"/>
      <c r="I6" s="515" t="s">
        <v>517</v>
      </c>
      <c r="J6" s="516"/>
      <c r="K6" s="516"/>
      <c r="L6" s="506"/>
    </row>
    <row r="7" spans="1:12" ht="12.75">
      <c r="A7" s="511" t="s">
        <v>518</v>
      </c>
      <c r="B7" s="512"/>
      <c r="C7" s="513" t="s">
        <v>519</v>
      </c>
      <c r="D7" s="513"/>
      <c r="E7" s="513"/>
      <c r="F7" s="513" t="s">
        <v>519</v>
      </c>
      <c r="G7" s="513"/>
      <c r="H7" s="513"/>
      <c r="I7" s="516" t="s">
        <v>519</v>
      </c>
      <c r="J7" s="516"/>
      <c r="K7" s="516"/>
      <c r="L7" s="506"/>
    </row>
    <row r="8" spans="1:12" ht="12.75">
      <c r="A8" s="511" t="s">
        <v>520</v>
      </c>
      <c r="B8" s="512"/>
      <c r="C8" s="517">
        <v>44818</v>
      </c>
      <c r="D8" s="517"/>
      <c r="E8" s="517"/>
      <c r="F8" s="517">
        <v>44818</v>
      </c>
      <c r="G8" s="517"/>
      <c r="H8" s="517"/>
      <c r="I8" s="518">
        <v>44818</v>
      </c>
      <c r="J8" s="519"/>
      <c r="K8" s="519"/>
      <c r="L8" s="506"/>
    </row>
    <row r="9" spans="1:12" ht="12.75">
      <c r="A9" s="511" t="s">
        <v>521</v>
      </c>
      <c r="B9" s="512"/>
      <c r="C9" s="516" t="s">
        <v>522</v>
      </c>
      <c r="D9" s="516"/>
      <c r="E9" s="516"/>
      <c r="F9" s="517" t="s">
        <v>523</v>
      </c>
      <c r="G9" s="517"/>
      <c r="H9" s="517"/>
      <c r="I9" s="516" t="s">
        <v>524</v>
      </c>
      <c r="J9" s="516"/>
      <c r="K9" s="516"/>
      <c r="L9" s="506"/>
    </row>
    <row r="10" spans="1:12" ht="12.75">
      <c r="A10" s="500" t="s">
        <v>525</v>
      </c>
      <c r="B10" s="501"/>
      <c r="C10" s="501"/>
      <c r="D10" s="501"/>
      <c r="E10" s="501"/>
      <c r="F10" s="501"/>
      <c r="G10" s="501"/>
      <c r="H10" s="501"/>
      <c r="I10" s="501"/>
      <c r="J10" s="501"/>
      <c r="K10" s="501"/>
      <c r="L10" s="502"/>
    </row>
    <row r="11" spans="1:12" ht="12.75">
      <c r="A11" s="520" t="s">
        <v>526</v>
      </c>
      <c r="B11" s="521" t="s">
        <v>324</v>
      </c>
      <c r="C11" s="521" t="s">
        <v>527</v>
      </c>
      <c r="D11" s="505" t="s">
        <v>507</v>
      </c>
      <c r="E11" s="505"/>
      <c r="F11" s="505" t="s">
        <v>508</v>
      </c>
      <c r="G11" s="505"/>
      <c r="H11" s="505"/>
      <c r="I11" s="505" t="s">
        <v>509</v>
      </c>
      <c r="J11" s="505"/>
      <c r="K11" s="505"/>
      <c r="L11" s="225"/>
    </row>
    <row r="12" spans="1:12" ht="12.75">
      <c r="A12" s="520"/>
      <c r="B12" s="521"/>
      <c r="C12" s="521"/>
      <c r="D12" s="505" t="s">
        <v>528</v>
      </c>
      <c r="E12" s="505"/>
      <c r="F12" s="505" t="s">
        <v>528</v>
      </c>
      <c r="G12" s="505"/>
      <c r="H12" s="505"/>
      <c r="I12" s="505" t="s">
        <v>528</v>
      </c>
      <c r="J12" s="505"/>
      <c r="K12" s="505"/>
      <c r="L12" s="226" t="s">
        <v>529</v>
      </c>
    </row>
    <row r="13" spans="1:12" ht="22.5">
      <c r="A13" s="251" t="s">
        <v>477</v>
      </c>
      <c r="B13" s="252" t="s">
        <v>478</v>
      </c>
      <c r="C13" s="227" t="s">
        <v>497</v>
      </c>
      <c r="D13" s="522">
        <v>162.59</v>
      </c>
      <c r="E13" s="522"/>
      <c r="F13" s="523">
        <v>163.81</v>
      </c>
      <c r="G13" s="523"/>
      <c r="H13" s="523"/>
      <c r="I13" s="522">
        <v>171.03</v>
      </c>
      <c r="J13" s="522"/>
      <c r="K13" s="522"/>
      <c r="L13" s="228">
        <f>MEDIAN(D13:K13)</f>
        <v>163.81</v>
      </c>
    </row>
    <row r="14" spans="1:12" ht="12.75">
      <c r="A14" s="524"/>
      <c r="B14" s="525"/>
      <c r="C14" s="525"/>
      <c r="D14" s="525"/>
      <c r="E14" s="525"/>
      <c r="F14" s="525"/>
      <c r="G14" s="525"/>
      <c r="H14" s="525"/>
      <c r="I14" s="525"/>
      <c r="J14" s="525"/>
      <c r="K14" s="525"/>
      <c r="L14" s="526"/>
    </row>
    <row r="15" spans="1:12" ht="12.75">
      <c r="A15" s="527" t="s">
        <v>530</v>
      </c>
      <c r="B15" s="528"/>
      <c r="C15" s="528"/>
      <c r="D15" s="528"/>
      <c r="E15" s="528"/>
      <c r="F15" s="528"/>
      <c r="G15" s="528"/>
      <c r="H15" s="528"/>
      <c r="I15" s="528"/>
      <c r="J15" s="528"/>
      <c r="K15" s="528"/>
      <c r="L15" s="529"/>
    </row>
    <row r="16" spans="1:12" ht="12.75">
      <c r="A16" s="500" t="s">
        <v>506</v>
      </c>
      <c r="B16" s="501"/>
      <c r="C16" s="501"/>
      <c r="D16" s="501"/>
      <c r="E16" s="501"/>
      <c r="F16" s="501"/>
      <c r="G16" s="501"/>
      <c r="H16" s="501"/>
      <c r="I16" s="501"/>
      <c r="J16" s="501"/>
      <c r="K16" s="501"/>
      <c r="L16" s="502"/>
    </row>
    <row r="17" spans="1:12" ht="12.75">
      <c r="A17" s="503"/>
      <c r="B17" s="504"/>
      <c r="C17" s="505" t="s">
        <v>507</v>
      </c>
      <c r="D17" s="505"/>
      <c r="E17" s="505"/>
      <c r="F17" s="505" t="s">
        <v>508</v>
      </c>
      <c r="G17" s="505"/>
      <c r="H17" s="505"/>
      <c r="I17" s="505" t="s">
        <v>509</v>
      </c>
      <c r="J17" s="505"/>
      <c r="K17" s="505"/>
      <c r="L17" s="506"/>
    </row>
    <row r="18" spans="1:12" ht="12.75">
      <c r="A18" s="507" t="s">
        <v>510</v>
      </c>
      <c r="B18" s="508"/>
      <c r="C18" s="509" t="s">
        <v>511</v>
      </c>
      <c r="D18" s="509"/>
      <c r="E18" s="509"/>
      <c r="F18" s="509" t="s">
        <v>512</v>
      </c>
      <c r="G18" s="509"/>
      <c r="H18" s="509"/>
      <c r="I18" s="510" t="s">
        <v>513</v>
      </c>
      <c r="J18" s="510"/>
      <c r="K18" s="510"/>
      <c r="L18" s="506"/>
    </row>
    <row r="19" spans="1:12" ht="12.75">
      <c r="A19" s="511" t="s">
        <v>514</v>
      </c>
      <c r="B19" s="512"/>
      <c r="C19" s="513" t="s">
        <v>515</v>
      </c>
      <c r="D19" s="513"/>
      <c r="E19" s="513"/>
      <c r="F19" s="514" t="s">
        <v>516</v>
      </c>
      <c r="G19" s="514"/>
      <c r="H19" s="514"/>
      <c r="I19" s="515" t="s">
        <v>517</v>
      </c>
      <c r="J19" s="516"/>
      <c r="K19" s="516"/>
      <c r="L19" s="506"/>
    </row>
    <row r="20" spans="1:12" ht="12.75">
      <c r="A20" s="511" t="s">
        <v>518</v>
      </c>
      <c r="B20" s="512"/>
      <c r="C20" s="513" t="s">
        <v>519</v>
      </c>
      <c r="D20" s="513"/>
      <c r="E20" s="513"/>
      <c r="F20" s="513" t="s">
        <v>519</v>
      </c>
      <c r="G20" s="513"/>
      <c r="H20" s="513"/>
      <c r="I20" s="516" t="s">
        <v>519</v>
      </c>
      <c r="J20" s="516"/>
      <c r="K20" s="516"/>
      <c r="L20" s="506"/>
    </row>
    <row r="21" spans="1:12" ht="12.75">
      <c r="A21" s="511" t="s">
        <v>520</v>
      </c>
      <c r="B21" s="512"/>
      <c r="C21" s="517">
        <v>44818</v>
      </c>
      <c r="D21" s="517"/>
      <c r="E21" s="517"/>
      <c r="F21" s="517">
        <v>44818</v>
      </c>
      <c r="G21" s="517"/>
      <c r="H21" s="517"/>
      <c r="I21" s="518">
        <v>44818</v>
      </c>
      <c r="J21" s="519"/>
      <c r="K21" s="519"/>
      <c r="L21" s="506"/>
    </row>
    <row r="22" spans="1:12" ht="12.75">
      <c r="A22" s="511" t="s">
        <v>521</v>
      </c>
      <c r="B22" s="512"/>
      <c r="C22" s="516" t="s">
        <v>522</v>
      </c>
      <c r="D22" s="516"/>
      <c r="E22" s="516"/>
      <c r="F22" s="517" t="s">
        <v>523</v>
      </c>
      <c r="G22" s="517"/>
      <c r="H22" s="517"/>
      <c r="I22" s="516" t="s">
        <v>524</v>
      </c>
      <c r="J22" s="516"/>
      <c r="K22" s="516"/>
      <c r="L22" s="506"/>
    </row>
    <row r="23" spans="1:12" ht="12.75">
      <c r="A23" s="500" t="s">
        <v>525</v>
      </c>
      <c r="B23" s="501"/>
      <c r="C23" s="501"/>
      <c r="D23" s="501"/>
      <c r="E23" s="501"/>
      <c r="F23" s="501"/>
      <c r="G23" s="501"/>
      <c r="H23" s="501"/>
      <c r="I23" s="501"/>
      <c r="J23" s="501"/>
      <c r="K23" s="501"/>
      <c r="L23" s="502"/>
    </row>
    <row r="24" spans="1:12" ht="12.75">
      <c r="A24" s="520" t="s">
        <v>526</v>
      </c>
      <c r="B24" s="521" t="s">
        <v>324</v>
      </c>
      <c r="C24" s="521" t="s">
        <v>527</v>
      </c>
      <c r="D24" s="505" t="s">
        <v>507</v>
      </c>
      <c r="E24" s="505"/>
      <c r="F24" s="505" t="s">
        <v>508</v>
      </c>
      <c r="G24" s="505"/>
      <c r="H24" s="505"/>
      <c r="I24" s="505" t="s">
        <v>509</v>
      </c>
      <c r="J24" s="505"/>
      <c r="K24" s="505"/>
      <c r="L24" s="225"/>
    </row>
    <row r="25" spans="1:12" ht="12.75">
      <c r="A25" s="520"/>
      <c r="B25" s="521"/>
      <c r="C25" s="521"/>
      <c r="D25" s="505" t="s">
        <v>528</v>
      </c>
      <c r="E25" s="505"/>
      <c r="F25" s="505" t="s">
        <v>528</v>
      </c>
      <c r="G25" s="505"/>
      <c r="H25" s="505"/>
      <c r="I25" s="505" t="s">
        <v>528</v>
      </c>
      <c r="J25" s="505"/>
      <c r="K25" s="505"/>
      <c r="L25" s="226" t="s">
        <v>529</v>
      </c>
    </row>
    <row r="26" spans="1:12" ht="22.5">
      <c r="A26" s="251" t="s">
        <v>479</v>
      </c>
      <c r="B26" s="252" t="s">
        <v>480</v>
      </c>
      <c r="C26" s="227" t="s">
        <v>497</v>
      </c>
      <c r="D26" s="522">
        <v>75.18</v>
      </c>
      <c r="E26" s="522"/>
      <c r="F26" s="523">
        <v>77.62</v>
      </c>
      <c r="G26" s="523"/>
      <c r="H26" s="523"/>
      <c r="I26" s="522">
        <v>102.23</v>
      </c>
      <c r="J26" s="522"/>
      <c r="K26" s="522"/>
      <c r="L26" s="228">
        <f>MEDIAN(D26:K26)</f>
        <v>77.62</v>
      </c>
    </row>
    <row r="27" spans="1:12" ht="13.5" thickBot="1">
      <c r="A27" s="533"/>
      <c r="B27" s="534"/>
      <c r="C27" s="534"/>
      <c r="D27" s="534"/>
      <c r="E27" s="534"/>
      <c r="F27" s="534"/>
      <c r="G27" s="534"/>
      <c r="H27" s="534"/>
      <c r="I27" s="534"/>
      <c r="J27" s="534"/>
      <c r="K27" s="534"/>
      <c r="L27" s="535"/>
    </row>
    <row r="28" spans="1:12" ht="12.75">
      <c r="A28" s="326"/>
      <c r="B28" s="327"/>
      <c r="C28" s="327"/>
      <c r="D28" s="327"/>
      <c r="E28" s="327"/>
      <c r="F28" s="327"/>
      <c r="G28" s="327"/>
      <c r="H28" s="327"/>
      <c r="I28" s="327"/>
      <c r="J28" s="327"/>
      <c r="K28" s="327"/>
      <c r="L28" s="328"/>
    </row>
    <row r="29" spans="1:12" ht="12.75">
      <c r="A29" s="324"/>
      <c r="B29" s="10"/>
      <c r="C29" s="10"/>
      <c r="D29" s="10"/>
      <c r="E29" s="10"/>
      <c r="F29" s="10"/>
      <c r="G29" s="10"/>
      <c r="H29" s="10"/>
      <c r="I29" s="10"/>
      <c r="J29" s="10"/>
      <c r="K29" s="10"/>
      <c r="L29" s="325"/>
    </row>
    <row r="30" spans="1:12" ht="12.75">
      <c r="A30" s="324"/>
      <c r="B30" s="10"/>
      <c r="C30" s="10"/>
      <c r="D30" s="10"/>
      <c r="E30" s="10"/>
      <c r="F30" s="10"/>
      <c r="G30" s="10"/>
      <c r="H30" s="10"/>
      <c r="I30" s="10"/>
      <c r="J30" s="10"/>
      <c r="K30" s="10"/>
      <c r="L30" s="325"/>
    </row>
    <row r="31" spans="1:12" ht="12.75">
      <c r="A31" s="324"/>
      <c r="B31" s="10"/>
      <c r="C31" s="10"/>
      <c r="D31" s="10"/>
      <c r="E31" s="10"/>
      <c r="F31" s="10"/>
      <c r="G31" s="10"/>
      <c r="H31" s="10"/>
      <c r="I31" s="10"/>
      <c r="J31" s="10"/>
      <c r="K31" s="10"/>
      <c r="L31" s="325"/>
    </row>
    <row r="32" spans="1:12" ht="12.75">
      <c r="A32" s="324"/>
      <c r="B32" s="10"/>
      <c r="C32" s="10"/>
      <c r="D32" s="10"/>
      <c r="E32" s="10"/>
      <c r="F32" s="10"/>
      <c r="G32" s="10"/>
      <c r="H32" s="10"/>
      <c r="I32" s="10"/>
      <c r="J32" s="10"/>
      <c r="K32" s="10"/>
      <c r="L32" s="325"/>
    </row>
    <row r="33" spans="1:12" ht="12.75">
      <c r="A33" s="324"/>
      <c r="B33" s="10"/>
      <c r="C33" s="10"/>
      <c r="D33" s="10"/>
      <c r="E33" s="10"/>
      <c r="F33" s="10"/>
      <c r="G33" s="10"/>
      <c r="H33" s="10"/>
      <c r="I33" s="10"/>
      <c r="J33" s="10"/>
      <c r="K33" s="10"/>
      <c r="L33" s="325"/>
    </row>
    <row r="34" spans="1:12" ht="13.5" thickBot="1">
      <c r="A34" s="183"/>
      <c r="B34" s="184"/>
      <c r="C34" s="184"/>
      <c r="D34" s="184"/>
      <c r="E34" s="184"/>
      <c r="F34" s="184"/>
      <c r="G34" s="184"/>
      <c r="H34" s="184"/>
      <c r="I34" s="184"/>
      <c r="J34" s="184"/>
      <c r="K34" s="184"/>
      <c r="L34" s="185"/>
    </row>
  </sheetData>
  <sheetProtection/>
  <mergeCells count="83">
    <mergeCell ref="A1:L1"/>
    <mergeCell ref="D26:E26"/>
    <mergeCell ref="F26:H26"/>
    <mergeCell ref="I26:K26"/>
    <mergeCell ref="A27:L27"/>
    <mergeCell ref="A23:L23"/>
    <mergeCell ref="A24:A25"/>
    <mergeCell ref="B24:B25"/>
    <mergeCell ref="C24:C25"/>
    <mergeCell ref="D24:E24"/>
    <mergeCell ref="F24:H24"/>
    <mergeCell ref="I24:K24"/>
    <mergeCell ref="D25:E25"/>
    <mergeCell ref="F25:H25"/>
    <mergeCell ref="I25:K25"/>
    <mergeCell ref="A21:B21"/>
    <mergeCell ref="C21:E21"/>
    <mergeCell ref="F21:H21"/>
    <mergeCell ref="I21:K21"/>
    <mergeCell ref="A22:B22"/>
    <mergeCell ref="A17:B17"/>
    <mergeCell ref="C17:E17"/>
    <mergeCell ref="F17:H17"/>
    <mergeCell ref="I17:K17"/>
    <mergeCell ref="C22:E22"/>
    <mergeCell ref="F22:H22"/>
    <mergeCell ref="I22:K22"/>
    <mergeCell ref="C19:E19"/>
    <mergeCell ref="F19:H19"/>
    <mergeCell ref="I19:K19"/>
    <mergeCell ref="L17:L22"/>
    <mergeCell ref="A18:B18"/>
    <mergeCell ref="C18:E18"/>
    <mergeCell ref="F18:H18"/>
    <mergeCell ref="I18:K18"/>
    <mergeCell ref="A19:B19"/>
    <mergeCell ref="A20:B20"/>
    <mergeCell ref="C20:E20"/>
    <mergeCell ref="F20:H20"/>
    <mergeCell ref="I20:K20"/>
    <mergeCell ref="D13:E13"/>
    <mergeCell ref="F13:H13"/>
    <mergeCell ref="I13:K13"/>
    <mergeCell ref="A14:L14"/>
    <mergeCell ref="A15:L15"/>
    <mergeCell ref="A16:L16"/>
    <mergeCell ref="A10:L10"/>
    <mergeCell ref="A11:A12"/>
    <mergeCell ref="B11:B12"/>
    <mergeCell ref="C11:C12"/>
    <mergeCell ref="D11:E11"/>
    <mergeCell ref="F11:H11"/>
    <mergeCell ref="I11:K11"/>
    <mergeCell ref="D12:E12"/>
    <mergeCell ref="F12:H12"/>
    <mergeCell ref="I12:K12"/>
    <mergeCell ref="A8:B8"/>
    <mergeCell ref="C8:E8"/>
    <mergeCell ref="F8:H8"/>
    <mergeCell ref="I8:K8"/>
    <mergeCell ref="A9:B9"/>
    <mergeCell ref="C9:E9"/>
    <mergeCell ref="F9:H9"/>
    <mergeCell ref="I9:K9"/>
    <mergeCell ref="I5:K5"/>
    <mergeCell ref="A6:B6"/>
    <mergeCell ref="C6:E6"/>
    <mergeCell ref="F6:H6"/>
    <mergeCell ref="I6:K6"/>
    <mergeCell ref="A7:B7"/>
    <mergeCell ref="C7:E7"/>
    <mergeCell ref="F7:H7"/>
    <mergeCell ref="I7:K7"/>
    <mergeCell ref="A2:L2"/>
    <mergeCell ref="A3:L3"/>
    <mergeCell ref="A4:B4"/>
    <mergeCell ref="C4:E4"/>
    <mergeCell ref="F4:H4"/>
    <mergeCell ref="I4:K4"/>
    <mergeCell ref="L4:L9"/>
    <mergeCell ref="A5:B5"/>
    <mergeCell ref="C5:E5"/>
    <mergeCell ref="F5:H5"/>
  </mergeCells>
  <printOptions horizontalCentered="1"/>
  <pageMargins left="0.5118110236220472" right="0.5118110236220472" top="0.7874015748031497" bottom="0.7874015748031497" header="0.31496062992125984" footer="0.31496062992125984"/>
  <pageSetup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dimension ref="A1:D224"/>
  <sheetViews>
    <sheetView zoomScalePageLayoutView="0" workbookViewId="0" topLeftCell="A1">
      <selection activeCell="B9" sqref="B9"/>
    </sheetView>
  </sheetViews>
  <sheetFormatPr defaultColWidth="9.140625" defaultRowHeight="12.75"/>
  <cols>
    <col min="2" max="4" width="8.7109375" style="0" customWidth="1"/>
  </cols>
  <sheetData>
    <row r="1" spans="1:2" ht="12.75">
      <c r="A1" s="7" t="s">
        <v>0</v>
      </c>
      <c r="B1" s="7"/>
    </row>
    <row r="2" spans="1:2" ht="12.75">
      <c r="A2" s="7" t="s">
        <v>1</v>
      </c>
      <c r="B2" s="7"/>
    </row>
    <row r="3" spans="1:2" ht="12.75">
      <c r="A3" s="7" t="s">
        <v>2</v>
      </c>
      <c r="B3" s="7"/>
    </row>
    <row r="4" spans="1:2" ht="12.75">
      <c r="A4" s="7" t="s">
        <v>3</v>
      </c>
      <c r="B4" s="7"/>
    </row>
    <row r="5" spans="1:2" ht="12.75">
      <c r="A5" s="7" t="s">
        <v>4</v>
      </c>
      <c r="B5" s="7"/>
    </row>
    <row r="7" spans="1:4" ht="12.75">
      <c r="A7" s="2"/>
      <c r="B7" s="2"/>
      <c r="C7" s="2"/>
      <c r="D7" s="2"/>
    </row>
    <row r="8" spans="1:4" ht="12.75">
      <c r="A8" s="3" t="s">
        <v>5</v>
      </c>
      <c r="B8" s="3" t="s">
        <v>6</v>
      </c>
      <c r="C8" s="4" t="s">
        <v>7</v>
      </c>
      <c r="D8" s="4" t="s">
        <v>8</v>
      </c>
    </row>
    <row r="9" spans="1:4" ht="12.75">
      <c r="A9" s="2" t="s">
        <v>9</v>
      </c>
      <c r="B9" s="5" t="s">
        <v>248</v>
      </c>
      <c r="C9" s="6"/>
      <c r="D9" s="2"/>
    </row>
    <row r="10" spans="1:4" ht="12.75">
      <c r="A10" s="2" t="s">
        <v>20</v>
      </c>
      <c r="B10" s="2" t="s">
        <v>21</v>
      </c>
      <c r="C10" s="6" t="s">
        <v>249</v>
      </c>
      <c r="D10" s="8">
        <v>25.4</v>
      </c>
    </row>
    <row r="11" spans="1:4" ht="12.75">
      <c r="A11" s="2" t="s">
        <v>10</v>
      </c>
      <c r="B11" s="2" t="s">
        <v>22</v>
      </c>
      <c r="C11" s="6" t="s">
        <v>249</v>
      </c>
      <c r="D11" s="8">
        <v>25.4</v>
      </c>
    </row>
    <row r="12" spans="1:4" ht="12.75">
      <c r="A12" s="2" t="s">
        <v>11</v>
      </c>
      <c r="B12" s="2" t="s">
        <v>23</v>
      </c>
      <c r="C12" s="6" t="s">
        <v>249</v>
      </c>
      <c r="D12" s="8">
        <v>10.82</v>
      </c>
    </row>
    <row r="13" spans="1:4" ht="12.75">
      <c r="A13" s="2" t="s">
        <v>12</v>
      </c>
      <c r="B13" s="2" t="s">
        <v>24</v>
      </c>
      <c r="C13" s="6" t="s">
        <v>249</v>
      </c>
      <c r="D13" s="8">
        <v>8.16</v>
      </c>
    </row>
    <row r="14" spans="1:4" ht="12.75">
      <c r="A14" s="2" t="s">
        <v>13</v>
      </c>
      <c r="B14" s="2" t="s">
        <v>25</v>
      </c>
      <c r="C14" s="6" t="s">
        <v>249</v>
      </c>
      <c r="D14" s="8">
        <v>13.92</v>
      </c>
    </row>
    <row r="15" spans="1:4" ht="12.75">
      <c r="A15" s="2" t="s">
        <v>14</v>
      </c>
      <c r="B15" s="2" t="s">
        <v>30</v>
      </c>
      <c r="C15" s="6" t="s">
        <v>249</v>
      </c>
      <c r="D15" s="8">
        <v>19.62</v>
      </c>
    </row>
    <row r="16" spans="1:4" ht="12.75">
      <c r="A16" s="2" t="s">
        <v>15</v>
      </c>
      <c r="B16" s="2" t="s">
        <v>26</v>
      </c>
      <c r="C16" s="6" t="s">
        <v>249</v>
      </c>
      <c r="D16" s="8">
        <v>18.7</v>
      </c>
    </row>
    <row r="17" spans="1:4" ht="12.75">
      <c r="A17" s="2" t="s">
        <v>16</v>
      </c>
      <c r="B17" s="2" t="s">
        <v>27</v>
      </c>
      <c r="C17" s="6" t="s">
        <v>249</v>
      </c>
      <c r="D17" s="8">
        <v>388.49</v>
      </c>
    </row>
    <row r="18" spans="1:4" ht="12.75">
      <c r="A18" s="2" t="s">
        <v>17</v>
      </c>
      <c r="B18" s="2" t="s">
        <v>28</v>
      </c>
      <c r="C18" s="6" t="s">
        <v>249</v>
      </c>
      <c r="D18" s="8">
        <v>1</v>
      </c>
    </row>
    <row r="19" spans="1:4" ht="12.75">
      <c r="A19" s="2" t="s">
        <v>18</v>
      </c>
      <c r="B19" s="2" t="s">
        <v>29</v>
      </c>
      <c r="C19" s="6" t="s">
        <v>249</v>
      </c>
      <c r="D19" s="8">
        <v>284.9</v>
      </c>
    </row>
    <row r="20" spans="1:4" ht="12.75">
      <c r="A20" s="2" t="s">
        <v>19</v>
      </c>
      <c r="B20" s="2" t="s">
        <v>31</v>
      </c>
      <c r="C20" s="6" t="s">
        <v>249</v>
      </c>
      <c r="D20" s="8">
        <v>4</v>
      </c>
    </row>
    <row r="21" spans="1:4" ht="12.75">
      <c r="A21" s="1"/>
      <c r="B21" s="3" t="s">
        <v>47</v>
      </c>
      <c r="C21" s="2"/>
      <c r="D21" s="8"/>
    </row>
    <row r="22" spans="1:4" ht="12.75">
      <c r="A22" s="2"/>
      <c r="B22" s="2"/>
      <c r="C22" s="2"/>
      <c r="D22" s="8"/>
    </row>
    <row r="23" spans="1:4" ht="12.75">
      <c r="A23" s="2" t="s">
        <v>32</v>
      </c>
      <c r="B23" s="5" t="s">
        <v>39</v>
      </c>
      <c r="D23" s="8"/>
    </row>
    <row r="24" spans="1:4" ht="12.75">
      <c r="A24" s="2" t="s">
        <v>33</v>
      </c>
      <c r="B24" s="2" t="s">
        <v>40</v>
      </c>
      <c r="C24" s="6" t="s">
        <v>250</v>
      </c>
      <c r="D24" s="8">
        <v>171</v>
      </c>
    </row>
    <row r="25" spans="1:4" ht="12.75">
      <c r="A25" s="2" t="s">
        <v>34</v>
      </c>
      <c r="B25" t="s">
        <v>41</v>
      </c>
      <c r="C25" s="6" t="s">
        <v>251</v>
      </c>
      <c r="D25" s="8">
        <v>8.86</v>
      </c>
    </row>
    <row r="26" spans="1:4" ht="12.75">
      <c r="A26" s="2" t="s">
        <v>35</v>
      </c>
      <c r="B26" s="2" t="s">
        <v>42</v>
      </c>
      <c r="C26" s="6" t="s">
        <v>251</v>
      </c>
      <c r="D26" s="8">
        <v>8.86</v>
      </c>
    </row>
    <row r="27" spans="1:4" ht="12.75">
      <c r="A27" s="2" t="s">
        <v>36</v>
      </c>
      <c r="B27" s="2" t="s">
        <v>43</v>
      </c>
      <c r="C27" s="6" t="s">
        <v>252</v>
      </c>
      <c r="D27" s="8">
        <v>309.96</v>
      </c>
    </row>
    <row r="28" spans="1:4" ht="12.75">
      <c r="A28" s="2" t="s">
        <v>37</v>
      </c>
      <c r="B28" s="2" t="s">
        <v>44</v>
      </c>
      <c r="C28" s="6" t="s">
        <v>251</v>
      </c>
      <c r="D28" s="8">
        <v>8.95</v>
      </c>
    </row>
    <row r="29" spans="1:4" ht="12.75">
      <c r="A29" s="2" t="s">
        <v>38</v>
      </c>
      <c r="B29" s="2" t="s">
        <v>45</v>
      </c>
      <c r="C29" s="6" t="s">
        <v>251</v>
      </c>
      <c r="D29" s="8">
        <v>42.74</v>
      </c>
    </row>
    <row r="30" spans="1:4" ht="12.75">
      <c r="A30" s="2" t="s">
        <v>255</v>
      </c>
      <c r="B30" s="2" t="s">
        <v>256</v>
      </c>
      <c r="C30" s="6" t="s">
        <v>249</v>
      </c>
      <c r="D30" s="8">
        <v>294.9</v>
      </c>
    </row>
    <row r="31" spans="1:4" ht="12.75">
      <c r="A31" s="3"/>
      <c r="B31" s="3" t="s">
        <v>46</v>
      </c>
      <c r="C31" s="2"/>
      <c r="D31" s="8"/>
    </row>
    <row r="32" spans="1:4" ht="12.75">
      <c r="A32" s="2"/>
      <c r="B32" s="2"/>
      <c r="C32" s="2"/>
      <c r="D32" s="8"/>
    </row>
    <row r="33" spans="1:4" ht="12.75">
      <c r="A33" s="2" t="s">
        <v>48</v>
      </c>
      <c r="B33" s="5" t="s">
        <v>49</v>
      </c>
      <c r="C33" s="2"/>
      <c r="D33" s="8"/>
    </row>
    <row r="34" spans="1:4" ht="12.75">
      <c r="A34" s="2" t="s">
        <v>50</v>
      </c>
      <c r="B34" s="2" t="s">
        <v>55</v>
      </c>
      <c r="C34" s="6" t="s">
        <v>251</v>
      </c>
      <c r="D34" s="8">
        <v>12.27</v>
      </c>
    </row>
    <row r="35" spans="1:4" ht="12.75">
      <c r="A35" s="2" t="s">
        <v>51</v>
      </c>
      <c r="B35" s="2" t="s">
        <v>56</v>
      </c>
      <c r="C35" s="6" t="s">
        <v>251</v>
      </c>
      <c r="D35" s="8">
        <v>12.27</v>
      </c>
    </row>
    <row r="36" spans="1:4" ht="12.75">
      <c r="A36" s="2" t="s">
        <v>52</v>
      </c>
      <c r="B36" s="2" t="s">
        <v>43</v>
      </c>
      <c r="C36" s="6" t="s">
        <v>252</v>
      </c>
      <c r="D36" s="8">
        <v>490.75</v>
      </c>
    </row>
    <row r="37" spans="1:4" ht="12.75">
      <c r="A37" s="2" t="s">
        <v>53</v>
      </c>
      <c r="B37" s="2" t="s">
        <v>57</v>
      </c>
      <c r="C37" s="6" t="s">
        <v>252</v>
      </c>
      <c r="D37" s="8">
        <v>245.38</v>
      </c>
    </row>
    <row r="38" spans="1:4" ht="12.75">
      <c r="A38" s="2" t="s">
        <v>54</v>
      </c>
      <c r="B38" s="2" t="s">
        <v>58</v>
      </c>
      <c r="C38" s="6" t="s">
        <v>251</v>
      </c>
      <c r="D38" s="8">
        <v>102.24</v>
      </c>
    </row>
    <row r="39" spans="1:4" ht="12.75">
      <c r="A39" s="3"/>
      <c r="B39" s="3" t="s">
        <v>59</v>
      </c>
      <c r="C39" s="2"/>
      <c r="D39" s="8"/>
    </row>
    <row r="40" spans="1:4" ht="12.75">
      <c r="A40" s="2"/>
      <c r="B40" s="2"/>
      <c r="C40" s="2"/>
      <c r="D40" s="8"/>
    </row>
    <row r="41" spans="1:4" ht="12.75">
      <c r="A41" s="2" t="s">
        <v>60</v>
      </c>
      <c r="B41" s="5" t="s">
        <v>61</v>
      </c>
      <c r="C41" s="2"/>
      <c r="D41" s="8"/>
    </row>
    <row r="42" spans="1:4" ht="12.75">
      <c r="A42" s="2" t="s">
        <v>62</v>
      </c>
      <c r="B42" s="2" t="s">
        <v>65</v>
      </c>
      <c r="C42" s="6" t="s">
        <v>249</v>
      </c>
      <c r="D42" s="8">
        <v>284.9</v>
      </c>
    </row>
    <row r="43" spans="1:4" ht="12.75">
      <c r="A43" s="2" t="s">
        <v>63</v>
      </c>
      <c r="B43" s="2" t="s">
        <v>66</v>
      </c>
      <c r="C43" s="6" t="s">
        <v>249</v>
      </c>
      <c r="D43" s="8">
        <v>284.9</v>
      </c>
    </row>
    <row r="44" spans="1:4" ht="12.75">
      <c r="A44" s="2" t="s">
        <v>64</v>
      </c>
      <c r="B44" s="2" t="s">
        <v>67</v>
      </c>
      <c r="C44" s="6" t="s">
        <v>250</v>
      </c>
      <c r="D44" s="8">
        <v>172.45</v>
      </c>
    </row>
    <row r="45" spans="1:4" ht="12.75">
      <c r="A45" s="3"/>
      <c r="B45" s="3" t="s">
        <v>68</v>
      </c>
      <c r="C45" s="2"/>
      <c r="D45" s="8"/>
    </row>
    <row r="46" spans="1:4" ht="12.75">
      <c r="A46" s="2"/>
      <c r="B46" s="2"/>
      <c r="C46" s="2"/>
      <c r="D46" s="8"/>
    </row>
    <row r="47" spans="1:4" ht="12.75">
      <c r="A47" s="2" t="s">
        <v>69</v>
      </c>
      <c r="B47" s="5" t="s">
        <v>70</v>
      </c>
      <c r="C47" s="2"/>
      <c r="D47" s="8"/>
    </row>
    <row r="48" spans="1:4" ht="12.75">
      <c r="A48" s="2" t="s">
        <v>71</v>
      </c>
      <c r="B48" s="2" t="s">
        <v>86</v>
      </c>
      <c r="C48" s="6" t="s">
        <v>253</v>
      </c>
      <c r="D48" s="8">
        <v>4</v>
      </c>
    </row>
    <row r="49" spans="1:4" ht="12.75">
      <c r="A49" s="2" t="s">
        <v>72</v>
      </c>
      <c r="B49" s="2" t="s">
        <v>87</v>
      </c>
      <c r="C49" s="6" t="s">
        <v>250</v>
      </c>
      <c r="D49" s="8">
        <v>66</v>
      </c>
    </row>
    <row r="50" spans="1:4" ht="12.75">
      <c r="A50" s="2" t="s">
        <v>73</v>
      </c>
      <c r="B50" s="2" t="s">
        <v>88</v>
      </c>
      <c r="C50" s="6" t="s">
        <v>253</v>
      </c>
      <c r="D50" s="8">
        <v>36</v>
      </c>
    </row>
    <row r="51" spans="1:4" ht="12.75">
      <c r="A51" s="2" t="s">
        <v>74</v>
      </c>
      <c r="B51" s="2" t="s">
        <v>89</v>
      </c>
      <c r="C51" s="6" t="s">
        <v>253</v>
      </c>
      <c r="D51" s="8">
        <v>8</v>
      </c>
    </row>
    <row r="52" spans="1:4" ht="12.75">
      <c r="A52" s="2" t="s">
        <v>75</v>
      </c>
      <c r="B52" s="2" t="s">
        <v>90</v>
      </c>
      <c r="C52" s="6" t="s">
        <v>253</v>
      </c>
      <c r="D52" s="8">
        <v>21</v>
      </c>
    </row>
    <row r="53" spans="1:4" ht="12.75">
      <c r="A53" s="2" t="s">
        <v>76</v>
      </c>
      <c r="B53" t="s">
        <v>95</v>
      </c>
      <c r="C53" s="6" t="s">
        <v>253</v>
      </c>
      <c r="D53" s="8">
        <v>5</v>
      </c>
    </row>
    <row r="54" spans="1:4" ht="12.75">
      <c r="A54" s="2" t="s">
        <v>77</v>
      </c>
      <c r="B54" s="2" t="s">
        <v>91</v>
      </c>
      <c r="C54" s="6" t="s">
        <v>253</v>
      </c>
      <c r="D54" s="8">
        <v>1</v>
      </c>
    </row>
    <row r="55" spans="1:4" ht="12.75">
      <c r="A55" s="2" t="s">
        <v>78</v>
      </c>
      <c r="B55" s="2" t="s">
        <v>92</v>
      </c>
      <c r="C55" s="6" t="s">
        <v>253</v>
      </c>
      <c r="D55" s="8">
        <v>6</v>
      </c>
    </row>
    <row r="56" spans="1:4" ht="12.75">
      <c r="A56" s="2" t="s">
        <v>79</v>
      </c>
      <c r="B56" s="2" t="s">
        <v>93</v>
      </c>
      <c r="C56" s="6" t="s">
        <v>253</v>
      </c>
      <c r="D56" s="8">
        <v>2</v>
      </c>
    </row>
    <row r="57" spans="1:4" ht="12.75">
      <c r="A57" s="2" t="s">
        <v>80</v>
      </c>
      <c r="B57" s="2" t="s">
        <v>94</v>
      </c>
      <c r="C57" s="6" t="s">
        <v>253</v>
      </c>
      <c r="D57" s="8">
        <v>2</v>
      </c>
    </row>
    <row r="58" spans="1:4" ht="12.75">
      <c r="A58" s="2" t="s">
        <v>81</v>
      </c>
      <c r="B58" s="2" t="s">
        <v>96</v>
      </c>
      <c r="C58" s="6" t="s">
        <v>253</v>
      </c>
      <c r="D58" s="8">
        <v>650</v>
      </c>
    </row>
    <row r="59" spans="1:4" ht="12.75">
      <c r="A59" s="2" t="s">
        <v>82</v>
      </c>
      <c r="B59" s="2" t="s">
        <v>97</v>
      </c>
      <c r="C59" s="6" t="s">
        <v>253</v>
      </c>
      <c r="D59" s="8">
        <v>28</v>
      </c>
    </row>
    <row r="60" spans="1:4" ht="12.75">
      <c r="A60" s="2" t="s">
        <v>83</v>
      </c>
      <c r="B60" t="s">
        <v>100</v>
      </c>
      <c r="C60" s="6" t="s">
        <v>253</v>
      </c>
      <c r="D60" s="8">
        <v>28</v>
      </c>
    </row>
    <row r="61" spans="1:4" ht="12.75">
      <c r="A61" s="2" t="s">
        <v>84</v>
      </c>
      <c r="B61" s="2" t="s">
        <v>98</v>
      </c>
      <c r="C61" s="6" t="s">
        <v>253</v>
      </c>
      <c r="D61" s="8">
        <v>56</v>
      </c>
    </row>
    <row r="62" spans="1:4" ht="12.75">
      <c r="A62" s="2" t="s">
        <v>85</v>
      </c>
      <c r="B62" s="2" t="s">
        <v>99</v>
      </c>
      <c r="C62" s="6" t="s">
        <v>253</v>
      </c>
      <c r="D62" s="8">
        <v>56</v>
      </c>
    </row>
    <row r="63" spans="1:4" ht="12.75">
      <c r="A63" s="2"/>
      <c r="B63" s="2" t="s">
        <v>101</v>
      </c>
      <c r="C63" s="6"/>
      <c r="D63" s="8"/>
    </row>
    <row r="64" spans="1:4" ht="12.75">
      <c r="A64" s="3"/>
      <c r="B64" s="3" t="s">
        <v>102</v>
      </c>
      <c r="C64" s="6"/>
      <c r="D64" s="8"/>
    </row>
    <row r="65" spans="1:4" ht="12.75">
      <c r="A65" s="2"/>
      <c r="B65" s="2"/>
      <c r="C65" s="2"/>
      <c r="D65" s="8"/>
    </row>
    <row r="66" spans="1:4" ht="12.75">
      <c r="A66" s="2" t="s">
        <v>103</v>
      </c>
      <c r="B66" s="5" t="s">
        <v>104</v>
      </c>
      <c r="C66" s="2"/>
      <c r="D66" s="8"/>
    </row>
    <row r="67" spans="1:4" ht="12.75">
      <c r="A67" s="2" t="s">
        <v>105</v>
      </c>
      <c r="B67" s="5" t="s">
        <v>257</v>
      </c>
      <c r="C67" s="6" t="s">
        <v>253</v>
      </c>
      <c r="D67" s="8">
        <v>4</v>
      </c>
    </row>
    <row r="68" spans="1:4" ht="12.75">
      <c r="A68" s="2" t="s">
        <v>106</v>
      </c>
      <c r="B68" s="2" t="s">
        <v>122</v>
      </c>
      <c r="C68" s="6" t="s">
        <v>253</v>
      </c>
      <c r="D68" s="8">
        <v>1</v>
      </c>
    </row>
    <row r="69" spans="1:4" ht="12.75">
      <c r="A69" s="2" t="s">
        <v>107</v>
      </c>
      <c r="B69" s="2" t="s">
        <v>123</v>
      </c>
      <c r="C69" s="6" t="s">
        <v>253</v>
      </c>
      <c r="D69" s="8">
        <v>5</v>
      </c>
    </row>
    <row r="70" spans="1:4" ht="12.75">
      <c r="A70" s="2" t="s">
        <v>108</v>
      </c>
      <c r="B70" s="2" t="s">
        <v>124</v>
      </c>
      <c r="C70" s="6" t="s">
        <v>253</v>
      </c>
      <c r="D70" s="8">
        <v>5</v>
      </c>
    </row>
    <row r="71" spans="1:4" ht="12.75">
      <c r="A71" s="2" t="s">
        <v>109</v>
      </c>
      <c r="B71" s="2" t="s">
        <v>125</v>
      </c>
      <c r="C71" s="6" t="s">
        <v>253</v>
      </c>
      <c r="D71" s="8">
        <v>5</v>
      </c>
    </row>
    <row r="72" spans="1:4" ht="12.75">
      <c r="A72" s="2" t="s">
        <v>110</v>
      </c>
      <c r="B72" s="2" t="s">
        <v>127</v>
      </c>
      <c r="C72" s="6" t="s">
        <v>253</v>
      </c>
      <c r="D72" s="8">
        <v>5</v>
      </c>
    </row>
    <row r="73" spans="1:4" ht="12.75">
      <c r="A73" s="2" t="s">
        <v>111</v>
      </c>
      <c r="B73" s="2" t="s">
        <v>258</v>
      </c>
      <c r="C73" s="6" t="s">
        <v>253</v>
      </c>
      <c r="D73" s="8">
        <v>5</v>
      </c>
    </row>
    <row r="74" spans="1:4" ht="12.75">
      <c r="A74" s="2" t="s">
        <v>112</v>
      </c>
      <c r="B74" t="s">
        <v>259</v>
      </c>
      <c r="C74" s="6" t="s">
        <v>253</v>
      </c>
      <c r="D74" s="8">
        <v>3</v>
      </c>
    </row>
    <row r="75" spans="1:4" ht="12.75">
      <c r="A75" s="2" t="s">
        <v>113</v>
      </c>
      <c r="B75" s="2" t="s">
        <v>126</v>
      </c>
      <c r="C75" s="6" t="s">
        <v>250</v>
      </c>
      <c r="D75" s="8">
        <v>36</v>
      </c>
    </row>
    <row r="76" spans="1:4" ht="12.75">
      <c r="A76" s="2" t="s">
        <v>114</v>
      </c>
      <c r="B76" s="2" t="s">
        <v>128</v>
      </c>
      <c r="C76" s="6" t="s">
        <v>253</v>
      </c>
      <c r="D76" s="8">
        <v>18</v>
      </c>
    </row>
    <row r="77" spans="1:4" ht="12.75">
      <c r="A77" s="2" t="s">
        <v>115</v>
      </c>
      <c r="B77" t="s">
        <v>133</v>
      </c>
      <c r="C77" s="6" t="s">
        <v>253</v>
      </c>
      <c r="D77" s="8">
        <v>5</v>
      </c>
    </row>
    <row r="78" spans="1:4" ht="12.75">
      <c r="A78" s="2" t="s">
        <v>116</v>
      </c>
      <c r="B78" s="2" t="s">
        <v>129</v>
      </c>
      <c r="C78" s="6" t="s">
        <v>253</v>
      </c>
      <c r="D78" s="8">
        <v>3</v>
      </c>
    </row>
    <row r="79" spans="1:4" ht="12.75">
      <c r="A79" s="2" t="s">
        <v>117</v>
      </c>
      <c r="B79" s="2" t="s">
        <v>130</v>
      </c>
      <c r="C79" s="6" t="s">
        <v>253</v>
      </c>
      <c r="D79" s="8">
        <v>10</v>
      </c>
    </row>
    <row r="80" spans="1:4" ht="12.75">
      <c r="A80" s="2" t="s">
        <v>118</v>
      </c>
      <c r="B80" s="2" t="s">
        <v>131</v>
      </c>
      <c r="C80" s="6" t="s">
        <v>253</v>
      </c>
      <c r="D80" s="8">
        <v>10</v>
      </c>
    </row>
    <row r="81" spans="1:4" ht="12.75">
      <c r="A81" s="2" t="s">
        <v>119</v>
      </c>
      <c r="B81" s="2" t="s">
        <v>132</v>
      </c>
      <c r="C81" s="6" t="s">
        <v>253</v>
      </c>
      <c r="D81" s="8">
        <v>10</v>
      </c>
    </row>
    <row r="82" spans="1:4" ht="12.75">
      <c r="A82" s="2" t="s">
        <v>120</v>
      </c>
      <c r="B82" s="2" t="s">
        <v>134</v>
      </c>
      <c r="C82" s="6" t="s">
        <v>250</v>
      </c>
      <c r="D82" s="8">
        <v>24</v>
      </c>
    </row>
    <row r="83" spans="1:4" ht="12.75">
      <c r="A83" s="2" t="s">
        <v>121</v>
      </c>
      <c r="B83" s="2" t="s">
        <v>135</v>
      </c>
      <c r="C83" s="6" t="s">
        <v>250</v>
      </c>
      <c r="D83" s="8">
        <v>44.8</v>
      </c>
    </row>
    <row r="84" spans="1:4" ht="12.75">
      <c r="A84" s="2" t="s">
        <v>260</v>
      </c>
      <c r="B84" s="2" t="s">
        <v>136</v>
      </c>
      <c r="C84" s="6" t="s">
        <v>253</v>
      </c>
      <c r="D84" s="8">
        <v>4</v>
      </c>
    </row>
    <row r="85" spans="1:4" ht="12.75">
      <c r="A85" s="2" t="s">
        <v>261</v>
      </c>
      <c r="B85" s="2" t="s">
        <v>265</v>
      </c>
      <c r="C85" s="6" t="s">
        <v>253</v>
      </c>
      <c r="D85" s="8">
        <v>1</v>
      </c>
    </row>
    <row r="86" spans="1:4" ht="12.75">
      <c r="A86" s="2" t="s">
        <v>262</v>
      </c>
      <c r="B86" s="2" t="s">
        <v>266</v>
      </c>
      <c r="C86" s="6" t="s">
        <v>250</v>
      </c>
      <c r="D86" s="8">
        <v>24</v>
      </c>
    </row>
    <row r="87" spans="1:4" ht="12.75">
      <c r="A87" s="2" t="s">
        <v>263</v>
      </c>
      <c r="B87" s="2" t="s">
        <v>267</v>
      </c>
      <c r="C87" s="6" t="s">
        <v>253</v>
      </c>
      <c r="D87" s="8">
        <v>8</v>
      </c>
    </row>
    <row r="88" spans="1:4" ht="12.75">
      <c r="A88" s="2" t="s">
        <v>264</v>
      </c>
      <c r="B88" t="s">
        <v>270</v>
      </c>
      <c r="C88" s="6" t="s">
        <v>253</v>
      </c>
      <c r="D88" s="8">
        <v>4</v>
      </c>
    </row>
    <row r="89" spans="2:4" ht="12.75">
      <c r="B89" s="2"/>
      <c r="C89" s="6" t="s">
        <v>253</v>
      </c>
      <c r="D89" s="8"/>
    </row>
    <row r="90" spans="2:4" ht="12.75">
      <c r="B90" s="2"/>
      <c r="C90" s="6" t="s">
        <v>253</v>
      </c>
      <c r="D90" s="8"/>
    </row>
    <row r="91" spans="3:4" ht="12.75">
      <c r="C91" s="6" t="s">
        <v>253</v>
      </c>
      <c r="D91" s="8"/>
    </row>
    <row r="92" spans="1:4" ht="12.75">
      <c r="A92" t="s">
        <v>268</v>
      </c>
      <c r="B92" t="s">
        <v>271</v>
      </c>
      <c r="C92" s="6" t="s">
        <v>253</v>
      </c>
      <c r="D92" s="8">
        <v>6</v>
      </c>
    </row>
    <row r="93" spans="1:4" ht="12.75">
      <c r="A93" t="s">
        <v>269</v>
      </c>
      <c r="B93" s="2" t="s">
        <v>137</v>
      </c>
      <c r="C93" s="6" t="s">
        <v>253</v>
      </c>
      <c r="D93" s="8">
        <v>4</v>
      </c>
    </row>
    <row r="94" spans="1:4" ht="12.75">
      <c r="A94" s="3"/>
      <c r="B94" s="3" t="s">
        <v>138</v>
      </c>
      <c r="C94" s="2"/>
      <c r="D94" s="8"/>
    </row>
    <row r="95" spans="1:4" ht="12.75">
      <c r="A95" s="2"/>
      <c r="B95" s="2"/>
      <c r="C95" s="2"/>
      <c r="D95" s="8"/>
    </row>
    <row r="96" spans="1:4" ht="12.75">
      <c r="A96" s="2" t="s">
        <v>139</v>
      </c>
      <c r="B96" s="5" t="s">
        <v>140</v>
      </c>
      <c r="C96" s="2"/>
      <c r="D96" s="8"/>
    </row>
    <row r="97" spans="1:4" ht="12.75">
      <c r="A97" s="2" t="s">
        <v>141</v>
      </c>
      <c r="B97" s="2" t="s">
        <v>144</v>
      </c>
      <c r="C97" s="6" t="s">
        <v>252</v>
      </c>
      <c r="D97" s="8">
        <v>4667.84</v>
      </c>
    </row>
    <row r="98" spans="1:4" ht="12.75">
      <c r="A98" s="2" t="s">
        <v>142</v>
      </c>
      <c r="B98" s="2" t="s">
        <v>145</v>
      </c>
      <c r="C98" s="6" t="s">
        <v>249</v>
      </c>
      <c r="D98" s="8">
        <v>388.99</v>
      </c>
    </row>
    <row r="99" spans="1:4" ht="12.75">
      <c r="A99" s="2" t="s">
        <v>143</v>
      </c>
      <c r="B99" s="2" t="s">
        <v>146</v>
      </c>
      <c r="C99" s="6" t="s">
        <v>250</v>
      </c>
      <c r="D99" s="8">
        <v>38.75</v>
      </c>
    </row>
    <row r="100" spans="1:4" ht="12.75">
      <c r="A100" s="3"/>
      <c r="B100" s="3" t="s">
        <v>147</v>
      </c>
      <c r="C100" s="2"/>
      <c r="D100" s="8"/>
    </row>
    <row r="101" spans="1:4" ht="12.75">
      <c r="A101" s="2"/>
      <c r="B101" s="2"/>
      <c r="C101" s="2"/>
      <c r="D101" s="8"/>
    </row>
    <row r="102" spans="1:4" ht="12.75">
      <c r="A102" s="2" t="s">
        <v>148</v>
      </c>
      <c r="B102" s="5" t="s">
        <v>149</v>
      </c>
      <c r="C102" s="2"/>
      <c r="D102" s="8"/>
    </row>
    <row r="103" spans="1:4" ht="12.75">
      <c r="A103" s="2" t="s">
        <v>150</v>
      </c>
      <c r="B103" s="2" t="s">
        <v>152</v>
      </c>
      <c r="C103" s="6" t="s">
        <v>249</v>
      </c>
      <c r="D103" s="8">
        <v>83.12</v>
      </c>
    </row>
    <row r="104" spans="1:4" ht="12.75">
      <c r="A104" s="2" t="s">
        <v>151</v>
      </c>
      <c r="B104" s="2" t="s">
        <v>153</v>
      </c>
      <c r="C104" s="6" t="s">
        <v>249</v>
      </c>
      <c r="D104" s="8">
        <v>286.5</v>
      </c>
    </row>
    <row r="105" spans="1:4" ht="12.75">
      <c r="A105" s="3"/>
      <c r="B105" s="3" t="s">
        <v>154</v>
      </c>
      <c r="C105" s="2"/>
      <c r="D105" s="8"/>
    </row>
    <row r="106" spans="1:4" ht="12.75">
      <c r="A106" s="2"/>
      <c r="B106" s="2"/>
      <c r="C106" s="2"/>
      <c r="D106" s="8"/>
    </row>
    <row r="107" spans="1:4" ht="12.75">
      <c r="A107" s="2" t="s">
        <v>155</v>
      </c>
      <c r="B107" s="5" t="s">
        <v>156</v>
      </c>
      <c r="C107" s="2"/>
      <c r="D107" s="8"/>
    </row>
    <row r="108" spans="1:4" ht="12.75">
      <c r="A108" s="2" t="s">
        <v>157</v>
      </c>
      <c r="B108" s="2" t="s">
        <v>161</v>
      </c>
      <c r="C108" s="6" t="s">
        <v>249</v>
      </c>
      <c r="D108" s="8">
        <v>166.24</v>
      </c>
    </row>
    <row r="109" spans="1:4" ht="12.75">
      <c r="A109" s="2" t="s">
        <v>158</v>
      </c>
      <c r="B109" s="2" t="s">
        <v>162</v>
      </c>
      <c r="C109" s="6" t="s">
        <v>249</v>
      </c>
      <c r="D109" s="8">
        <v>166.24</v>
      </c>
    </row>
    <row r="110" spans="1:4" ht="12.75">
      <c r="A110" s="2" t="s">
        <v>159</v>
      </c>
      <c r="B110" s="2" t="s">
        <v>163</v>
      </c>
      <c r="C110" s="6" t="s">
        <v>249</v>
      </c>
      <c r="D110" s="8">
        <v>71.95</v>
      </c>
    </row>
    <row r="111" spans="1:4" ht="12.75">
      <c r="A111" s="2" t="s">
        <v>160</v>
      </c>
      <c r="B111" s="2" t="s">
        <v>164</v>
      </c>
      <c r="C111" s="6" t="s">
        <v>249</v>
      </c>
      <c r="D111" s="8">
        <v>214.44</v>
      </c>
    </row>
    <row r="112" spans="1:3" ht="12.75">
      <c r="A112" s="3"/>
      <c r="B112" s="3" t="s">
        <v>165</v>
      </c>
      <c r="C112" s="2"/>
    </row>
    <row r="113" spans="1:4" ht="12.75">
      <c r="A113" s="2"/>
      <c r="B113" s="2"/>
      <c r="C113" s="2"/>
      <c r="D113" s="8"/>
    </row>
    <row r="114" spans="1:4" ht="12.75">
      <c r="A114" s="2"/>
      <c r="B114" s="2"/>
      <c r="C114" s="2"/>
      <c r="D114" s="8"/>
    </row>
    <row r="115" spans="1:4" ht="12.75">
      <c r="A115" s="2"/>
      <c r="B115" s="2"/>
      <c r="C115" s="2"/>
      <c r="D115" s="8"/>
    </row>
    <row r="116" spans="1:4" ht="12.75">
      <c r="A116" s="2" t="s">
        <v>166</v>
      </c>
      <c r="B116" s="5" t="s">
        <v>167</v>
      </c>
      <c r="C116" s="2"/>
      <c r="D116" s="8"/>
    </row>
    <row r="117" spans="1:4" ht="12.75">
      <c r="A117" s="2" t="s">
        <v>168</v>
      </c>
      <c r="B117" s="2" t="s">
        <v>170</v>
      </c>
      <c r="C117" s="6" t="s">
        <v>254</v>
      </c>
      <c r="D117" s="8">
        <v>120</v>
      </c>
    </row>
    <row r="118" spans="1:4" ht="12.75">
      <c r="A118" s="2" t="s">
        <v>169</v>
      </c>
      <c r="B118" s="2" t="s">
        <v>171</v>
      </c>
      <c r="C118" s="6" t="s">
        <v>254</v>
      </c>
      <c r="D118" s="8">
        <v>660</v>
      </c>
    </row>
    <row r="119" spans="1:4" ht="12.75">
      <c r="A119" s="3"/>
      <c r="B119" s="3" t="s">
        <v>172</v>
      </c>
      <c r="C119" s="2"/>
      <c r="D119" s="8"/>
    </row>
    <row r="120" spans="1:4" ht="12.75">
      <c r="A120" s="2"/>
      <c r="B120" s="2"/>
      <c r="C120" s="2"/>
      <c r="D120" s="8"/>
    </row>
    <row r="121" spans="1:4" ht="12.75">
      <c r="A121" s="2" t="s">
        <v>173</v>
      </c>
      <c r="B121" s="5" t="s">
        <v>174</v>
      </c>
      <c r="C121" s="2"/>
      <c r="D121" s="8"/>
    </row>
    <row r="122" spans="1:4" ht="12.75">
      <c r="A122" s="2" t="s">
        <v>175</v>
      </c>
      <c r="B122" s="2" t="s">
        <v>178</v>
      </c>
      <c r="C122" s="6" t="s">
        <v>249</v>
      </c>
      <c r="D122" s="8">
        <v>17.37</v>
      </c>
    </row>
    <row r="123" spans="1:4" ht="12.75">
      <c r="A123" s="2" t="s">
        <v>176</v>
      </c>
      <c r="B123" s="2" t="s">
        <v>179</v>
      </c>
      <c r="C123" s="6" t="s">
        <v>249</v>
      </c>
      <c r="D123" s="8">
        <v>63.9</v>
      </c>
    </row>
    <row r="124" spans="1:4" ht="12.75">
      <c r="A124" s="2" t="s">
        <v>177</v>
      </c>
      <c r="B124" s="2" t="s">
        <v>180</v>
      </c>
      <c r="C124" s="6" t="s">
        <v>249</v>
      </c>
      <c r="D124" s="8">
        <v>28.8</v>
      </c>
    </row>
    <row r="125" spans="1:4" ht="12.75">
      <c r="A125" s="3"/>
      <c r="B125" s="3" t="s">
        <v>181</v>
      </c>
      <c r="C125" s="2"/>
      <c r="D125" s="8"/>
    </row>
    <row r="126" spans="1:4" ht="12.75">
      <c r="A126" s="2"/>
      <c r="B126" s="2"/>
      <c r="C126" s="2"/>
      <c r="D126" s="8"/>
    </row>
    <row r="127" spans="1:4" ht="12.75">
      <c r="A127" s="2" t="s">
        <v>182</v>
      </c>
      <c r="B127" s="5" t="s">
        <v>184</v>
      </c>
      <c r="C127" s="2"/>
      <c r="D127" s="8"/>
    </row>
    <row r="128" spans="1:4" ht="12.75">
      <c r="A128" s="2" t="s">
        <v>183</v>
      </c>
      <c r="B128" s="2" t="s">
        <v>185</v>
      </c>
      <c r="C128" s="6" t="s">
        <v>249</v>
      </c>
      <c r="D128" s="8">
        <v>63.9</v>
      </c>
    </row>
    <row r="129" spans="1:4" ht="12.75">
      <c r="A129" s="3"/>
      <c r="B129" s="3" t="s">
        <v>186</v>
      </c>
      <c r="C129" s="2"/>
      <c r="D129" s="8"/>
    </row>
    <row r="130" spans="1:4" ht="12.75">
      <c r="A130" s="2"/>
      <c r="B130" s="2"/>
      <c r="C130" s="2"/>
      <c r="D130" s="8"/>
    </row>
    <row r="131" spans="1:4" ht="12.75">
      <c r="A131" s="2" t="s">
        <v>187</v>
      </c>
      <c r="B131" s="5" t="s">
        <v>188</v>
      </c>
      <c r="C131" s="2"/>
      <c r="D131" s="8"/>
    </row>
    <row r="132" spans="1:4" ht="12.75">
      <c r="A132" s="2" t="s">
        <v>189</v>
      </c>
      <c r="B132" s="2" t="s">
        <v>192</v>
      </c>
      <c r="C132" s="6" t="s">
        <v>249</v>
      </c>
      <c r="D132" s="8">
        <v>166.24</v>
      </c>
    </row>
    <row r="133" spans="1:4" ht="12.75">
      <c r="A133" s="2" t="s">
        <v>190</v>
      </c>
      <c r="B133" s="2" t="s">
        <v>193</v>
      </c>
      <c r="C133" s="6" t="s">
        <v>249</v>
      </c>
      <c r="D133" s="8">
        <v>410.46</v>
      </c>
    </row>
    <row r="134" spans="1:4" ht="12.75">
      <c r="A134" s="2" t="s">
        <v>191</v>
      </c>
      <c r="B134" s="2" t="s">
        <v>194</v>
      </c>
      <c r="C134" s="6" t="s">
        <v>249</v>
      </c>
      <c r="D134" s="8">
        <v>162.54</v>
      </c>
    </row>
    <row r="135" spans="1:4" ht="12.75">
      <c r="A135" s="3"/>
      <c r="B135" s="3" t="s">
        <v>195</v>
      </c>
      <c r="C135" s="2"/>
      <c r="D135" s="8"/>
    </row>
    <row r="136" spans="1:4" ht="12.75">
      <c r="A136" s="2"/>
      <c r="B136" s="2"/>
      <c r="C136" s="2"/>
      <c r="D136" s="8"/>
    </row>
    <row r="137" spans="1:4" ht="12.75">
      <c r="A137" s="2"/>
      <c r="B137" s="2"/>
      <c r="C137" s="2"/>
      <c r="D137" s="8"/>
    </row>
    <row r="138" spans="1:4" ht="12.75">
      <c r="A138" s="3"/>
      <c r="B138" s="3" t="s">
        <v>196</v>
      </c>
      <c r="C138" s="2"/>
      <c r="D138" s="8"/>
    </row>
    <row r="139" spans="1:4" ht="12.75">
      <c r="A139" s="2"/>
      <c r="B139" s="2"/>
      <c r="C139" s="2"/>
      <c r="D139" s="8"/>
    </row>
    <row r="140" spans="1:4" ht="12.75">
      <c r="A140" s="2"/>
      <c r="B140" s="2"/>
      <c r="C140" s="2"/>
      <c r="D140" s="8"/>
    </row>
    <row r="141" spans="1:4" ht="12.75">
      <c r="A141" s="2"/>
      <c r="B141" s="2"/>
      <c r="C141" s="2"/>
      <c r="D141" s="8"/>
    </row>
    <row r="142" spans="1:4" ht="12.75">
      <c r="A142" s="2"/>
      <c r="B142" s="2"/>
      <c r="C142" s="2"/>
      <c r="D142" s="8"/>
    </row>
    <row r="143" spans="1:4" ht="12.75">
      <c r="A143" s="2"/>
      <c r="B143" s="2"/>
      <c r="C143" s="2"/>
      <c r="D143" s="8"/>
    </row>
    <row r="144" spans="1:4" ht="12.75">
      <c r="A144" s="2"/>
      <c r="B144" s="2"/>
      <c r="C144" s="2"/>
      <c r="D144" s="8"/>
    </row>
    <row r="145" spans="1:4" ht="12.75">
      <c r="A145" s="2"/>
      <c r="B145" s="2"/>
      <c r="C145" s="2"/>
      <c r="D145" s="8"/>
    </row>
    <row r="146" spans="1:4" ht="12.75">
      <c r="A146" s="2"/>
      <c r="B146" s="2"/>
      <c r="C146" s="2"/>
      <c r="D146" s="8"/>
    </row>
    <row r="147" spans="1:4" ht="12.75">
      <c r="A147" s="2"/>
      <c r="B147" s="2"/>
      <c r="C147" s="2"/>
      <c r="D147" s="8"/>
    </row>
    <row r="148" spans="1:4" ht="12.75">
      <c r="A148" s="2"/>
      <c r="B148" s="2"/>
      <c r="C148" s="2"/>
      <c r="D148" s="8"/>
    </row>
    <row r="149" spans="1:4" ht="12.75">
      <c r="A149" s="2"/>
      <c r="B149" s="2"/>
      <c r="C149" s="2"/>
      <c r="D149" s="8"/>
    </row>
    <row r="150" spans="1:4" ht="12.75">
      <c r="A150" s="2"/>
      <c r="B150" s="2"/>
      <c r="C150" s="2"/>
      <c r="D150" s="8"/>
    </row>
    <row r="151" spans="1:4" ht="12.75">
      <c r="A151" s="2"/>
      <c r="B151" s="2"/>
      <c r="C151" s="2"/>
      <c r="D151" s="8"/>
    </row>
    <row r="152" spans="1:4" ht="12.75">
      <c r="A152" s="2"/>
      <c r="B152" s="2"/>
      <c r="C152" s="2"/>
      <c r="D152" s="8"/>
    </row>
    <row r="153" spans="1:4" ht="12.75">
      <c r="A153" s="2"/>
      <c r="B153" s="2"/>
      <c r="C153" s="2"/>
      <c r="D153" s="8"/>
    </row>
    <row r="154" spans="1:4" ht="12.75">
      <c r="A154" s="2"/>
      <c r="B154" s="2"/>
      <c r="C154" s="2"/>
      <c r="D154" s="8"/>
    </row>
    <row r="155" spans="1:4" ht="12.75">
      <c r="A155" s="2"/>
      <c r="B155" s="2"/>
      <c r="C155" s="2"/>
      <c r="D155" s="8"/>
    </row>
    <row r="156" spans="1:4" ht="12.75">
      <c r="A156" s="2"/>
      <c r="B156" s="2"/>
      <c r="C156" s="2"/>
      <c r="D156" s="8"/>
    </row>
    <row r="157" spans="1:4" ht="12.75">
      <c r="A157" s="2"/>
      <c r="B157" s="2"/>
      <c r="C157" s="2"/>
      <c r="D157" s="8"/>
    </row>
    <row r="158" spans="1:4" ht="12.75">
      <c r="A158" s="2"/>
      <c r="B158" s="2"/>
      <c r="C158" s="2"/>
      <c r="D158" s="8"/>
    </row>
    <row r="159" spans="1:4" ht="12.75">
      <c r="A159" s="2"/>
      <c r="B159" s="2"/>
      <c r="C159" s="2"/>
      <c r="D159" s="8"/>
    </row>
    <row r="160" spans="1:4" ht="12.75">
      <c r="A160" s="2"/>
      <c r="B160" s="2"/>
      <c r="C160" s="2"/>
      <c r="D160" s="8"/>
    </row>
    <row r="161" spans="1:4" ht="12.75">
      <c r="A161" s="2"/>
      <c r="B161" s="2"/>
      <c r="C161" s="2"/>
      <c r="D161" s="8"/>
    </row>
    <row r="162" spans="1:4" ht="12.75">
      <c r="A162" s="2"/>
      <c r="B162" s="2"/>
      <c r="C162" s="2"/>
      <c r="D162" s="8"/>
    </row>
    <row r="163" spans="1:4" ht="12.75">
      <c r="A163" s="2"/>
      <c r="B163" s="2"/>
      <c r="C163" s="2"/>
      <c r="D163" s="8"/>
    </row>
    <row r="164" spans="1:4" ht="12.75">
      <c r="A164" s="2"/>
      <c r="B164" s="2"/>
      <c r="C164" s="2"/>
      <c r="D164" s="8"/>
    </row>
    <row r="165" spans="1:4" ht="12.75">
      <c r="A165" s="2"/>
      <c r="B165" s="2"/>
      <c r="C165" s="2"/>
      <c r="D165" s="8"/>
    </row>
    <row r="166" spans="1:4" ht="12.75">
      <c r="A166" s="2"/>
      <c r="B166" s="2"/>
      <c r="C166" s="2"/>
      <c r="D166" s="8"/>
    </row>
    <row r="167" spans="1:4" ht="12.75">
      <c r="A167" s="2"/>
      <c r="B167" s="2"/>
      <c r="C167" s="2"/>
      <c r="D167" s="8"/>
    </row>
    <row r="168" spans="1:4" ht="12.75">
      <c r="A168" s="2"/>
      <c r="B168" s="2"/>
      <c r="C168" s="2"/>
      <c r="D168" s="8"/>
    </row>
    <row r="169" spans="1:4" ht="12.75">
      <c r="A169" s="2"/>
      <c r="B169" s="2"/>
      <c r="C169" s="2"/>
      <c r="D169" s="8"/>
    </row>
    <row r="170" spans="1:4" ht="12.75">
      <c r="A170" s="2"/>
      <c r="B170" s="2"/>
      <c r="C170" s="2"/>
      <c r="D170" s="8"/>
    </row>
    <row r="171" spans="1:4" ht="12.75">
      <c r="A171" s="2"/>
      <c r="B171" s="2"/>
      <c r="C171" s="2"/>
      <c r="D171" s="8"/>
    </row>
    <row r="172" spans="1:4" ht="12.75">
      <c r="A172" s="2"/>
      <c r="B172" s="2"/>
      <c r="C172" s="2"/>
      <c r="D172" s="8"/>
    </row>
    <row r="173" spans="1:4" ht="12.75">
      <c r="A173" s="2"/>
      <c r="B173" s="2"/>
      <c r="C173" s="2"/>
      <c r="D173" s="8"/>
    </row>
    <row r="174" spans="1:4" ht="12.75">
      <c r="A174" s="2"/>
      <c r="B174" s="2"/>
      <c r="C174" s="2"/>
      <c r="D174" s="8"/>
    </row>
    <row r="175" spans="1:4" ht="12.75">
      <c r="A175" s="2"/>
      <c r="B175" s="2"/>
      <c r="C175" s="2"/>
      <c r="D175" s="8"/>
    </row>
    <row r="176" spans="1:4" ht="12.75">
      <c r="A176" s="2"/>
      <c r="B176" s="2"/>
      <c r="C176" s="2"/>
      <c r="D176" s="8"/>
    </row>
    <row r="177" spans="1:4" ht="12.75">
      <c r="A177" s="2"/>
      <c r="B177" s="2"/>
      <c r="C177" s="2"/>
      <c r="D177" s="8"/>
    </row>
    <row r="178" spans="1:4" ht="12.75">
      <c r="A178" s="2"/>
      <c r="B178" s="2"/>
      <c r="C178" s="2"/>
      <c r="D178" s="8"/>
    </row>
    <row r="179" spans="1:4" ht="12.75">
      <c r="A179" s="2"/>
      <c r="B179" s="2"/>
      <c r="C179" s="2"/>
      <c r="D179" s="8"/>
    </row>
    <row r="180" spans="1:4" ht="12.75">
      <c r="A180" s="2"/>
      <c r="B180" s="2"/>
      <c r="C180" s="2"/>
      <c r="D180" s="8"/>
    </row>
    <row r="181" spans="1:4" ht="12.75">
      <c r="A181" s="2"/>
      <c r="B181" s="2"/>
      <c r="C181" s="2"/>
      <c r="D181" s="8"/>
    </row>
    <row r="182" spans="1:4" ht="12.75">
      <c r="A182" s="2" t="s">
        <v>197</v>
      </c>
      <c r="B182" s="5" t="s">
        <v>198</v>
      </c>
      <c r="C182" s="2"/>
      <c r="D182" s="8"/>
    </row>
    <row r="183" spans="1:4" ht="12.75">
      <c r="A183" s="2" t="s">
        <v>199</v>
      </c>
      <c r="B183" s="2" t="s">
        <v>208</v>
      </c>
      <c r="C183" s="6" t="s">
        <v>249</v>
      </c>
      <c r="D183" s="8">
        <v>115</v>
      </c>
    </row>
    <row r="184" spans="1:4" ht="12.75">
      <c r="A184" s="2" t="s">
        <v>200</v>
      </c>
      <c r="B184" s="2" t="s">
        <v>209</v>
      </c>
      <c r="C184" s="6" t="s">
        <v>250</v>
      </c>
      <c r="D184" s="8">
        <v>51.6</v>
      </c>
    </row>
    <row r="185" spans="1:4" ht="12.75">
      <c r="A185" s="2" t="s">
        <v>201</v>
      </c>
      <c r="B185" s="2" t="s">
        <v>210</v>
      </c>
      <c r="C185" s="6" t="s">
        <v>251</v>
      </c>
      <c r="D185" s="8">
        <v>13.99</v>
      </c>
    </row>
    <row r="186" spans="1:4" ht="12.75">
      <c r="A186" s="2" t="s">
        <v>202</v>
      </c>
      <c r="B186" s="2" t="s">
        <v>211</v>
      </c>
      <c r="C186" s="6" t="s">
        <v>251</v>
      </c>
      <c r="D186" s="8">
        <v>13.99</v>
      </c>
    </row>
    <row r="187" spans="1:4" ht="12.75">
      <c r="A187" s="2" t="s">
        <v>203</v>
      </c>
      <c r="B187" s="2" t="s">
        <v>212</v>
      </c>
      <c r="C187" s="9" t="s">
        <v>252</v>
      </c>
      <c r="D187" s="8">
        <v>489.72</v>
      </c>
    </row>
    <row r="188" spans="1:4" ht="12.75">
      <c r="A188" s="2" t="s">
        <v>204</v>
      </c>
      <c r="B188" s="2" t="s">
        <v>213</v>
      </c>
      <c r="C188" s="6" t="s">
        <v>249</v>
      </c>
      <c r="D188" s="8">
        <v>53.1</v>
      </c>
    </row>
    <row r="189" spans="1:4" ht="12.75">
      <c r="A189" s="2" t="s">
        <v>205</v>
      </c>
      <c r="B189" s="2" t="s">
        <v>214</v>
      </c>
      <c r="C189" s="6" t="s">
        <v>251</v>
      </c>
      <c r="D189" s="8">
        <v>1.98</v>
      </c>
    </row>
    <row r="190" spans="1:4" ht="12.75">
      <c r="A190" s="2" t="s">
        <v>206</v>
      </c>
      <c r="B190" s="2" t="s">
        <v>215</v>
      </c>
      <c r="C190" s="6" t="s">
        <v>251</v>
      </c>
      <c r="D190" s="8">
        <v>99</v>
      </c>
    </row>
    <row r="191" spans="1:4" ht="12.75">
      <c r="A191" s="2" t="s">
        <v>207</v>
      </c>
      <c r="B191" s="2" t="s">
        <v>216</v>
      </c>
      <c r="C191" s="6" t="s">
        <v>249</v>
      </c>
      <c r="D191" s="8">
        <v>58.95</v>
      </c>
    </row>
    <row r="192" spans="1:4" ht="12.75">
      <c r="A192" s="2"/>
      <c r="B192" s="3" t="s">
        <v>217</v>
      </c>
      <c r="C192" s="2"/>
      <c r="D192" s="8"/>
    </row>
    <row r="193" spans="1:4" ht="12.75">
      <c r="A193" s="2"/>
      <c r="B193" s="2"/>
      <c r="C193" s="2"/>
      <c r="D193" s="8"/>
    </row>
    <row r="194" spans="1:4" ht="12.75">
      <c r="A194" s="2" t="s">
        <v>219</v>
      </c>
      <c r="B194" s="5" t="s">
        <v>218</v>
      </c>
      <c r="D194" s="8"/>
    </row>
    <row r="195" spans="1:4" ht="12.75">
      <c r="A195" s="2" t="s">
        <v>220</v>
      </c>
      <c r="B195" s="2" t="s">
        <v>222</v>
      </c>
      <c r="C195" s="6" t="s">
        <v>249</v>
      </c>
      <c r="D195" s="8">
        <v>2156.56</v>
      </c>
    </row>
    <row r="196" spans="1:4" ht="12.75">
      <c r="A196" s="2" t="s">
        <v>221</v>
      </c>
      <c r="B196" s="2" t="s">
        <v>223</v>
      </c>
      <c r="C196" s="6" t="s">
        <v>249</v>
      </c>
      <c r="D196" s="8">
        <v>314.16</v>
      </c>
    </row>
    <row r="197" spans="1:4" ht="12.75">
      <c r="A197" s="3"/>
      <c r="B197" s="3" t="s">
        <v>224</v>
      </c>
      <c r="C197" s="6"/>
      <c r="D197" s="8"/>
    </row>
    <row r="198" spans="1:4" ht="12.75">
      <c r="A198" s="2"/>
      <c r="B198" s="2"/>
      <c r="C198" s="6"/>
      <c r="D198" s="8"/>
    </row>
    <row r="199" spans="1:4" ht="12.75">
      <c r="A199" s="2" t="s">
        <v>225</v>
      </c>
      <c r="B199" s="5" t="s">
        <v>228</v>
      </c>
      <c r="C199" s="6"/>
      <c r="D199" s="8"/>
    </row>
    <row r="200" spans="1:4" ht="12.75">
      <c r="A200" s="2" t="s">
        <v>226</v>
      </c>
      <c r="B200" s="2" t="s">
        <v>229</v>
      </c>
      <c r="C200" s="6" t="s">
        <v>253</v>
      </c>
      <c r="D200" s="8">
        <v>1</v>
      </c>
    </row>
    <row r="201" spans="1:4" ht="12.75">
      <c r="A201" s="2" t="s">
        <v>227</v>
      </c>
      <c r="B201" s="2" t="s">
        <v>230</v>
      </c>
      <c r="C201" s="6" t="s">
        <v>253</v>
      </c>
      <c r="D201" s="8">
        <v>1</v>
      </c>
    </row>
    <row r="202" spans="1:4" ht="12.75">
      <c r="A202" s="3"/>
      <c r="B202" s="3" t="s">
        <v>231</v>
      </c>
      <c r="C202" s="6"/>
      <c r="D202" s="8"/>
    </row>
    <row r="203" spans="1:4" ht="12.75">
      <c r="A203" s="2"/>
      <c r="B203" s="2"/>
      <c r="C203" s="6"/>
      <c r="D203" s="8"/>
    </row>
    <row r="204" spans="1:4" ht="12.75">
      <c r="A204" s="2" t="s">
        <v>232</v>
      </c>
      <c r="B204" s="5" t="s">
        <v>233</v>
      </c>
      <c r="C204" s="6"/>
      <c r="D204" s="8"/>
    </row>
    <row r="205" spans="1:4" ht="12.75">
      <c r="A205" s="2" t="s">
        <v>234</v>
      </c>
      <c r="B205" s="2" t="s">
        <v>236</v>
      </c>
      <c r="C205" s="6" t="s">
        <v>272</v>
      </c>
      <c r="D205" s="8">
        <v>28</v>
      </c>
    </row>
    <row r="206" spans="1:4" ht="12.75">
      <c r="A206" s="2" t="s">
        <v>235</v>
      </c>
      <c r="B206" s="2" t="s">
        <v>237</v>
      </c>
      <c r="C206" s="6" t="s">
        <v>249</v>
      </c>
      <c r="D206" s="8">
        <v>8.4</v>
      </c>
    </row>
    <row r="207" spans="1:4" ht="12.75">
      <c r="A207" s="3"/>
      <c r="B207" s="3" t="s">
        <v>238</v>
      </c>
      <c r="C207" s="6"/>
      <c r="D207" s="8"/>
    </row>
    <row r="208" spans="1:4" ht="12.75">
      <c r="A208" s="2"/>
      <c r="B208" s="2"/>
      <c r="C208" s="6"/>
      <c r="D208" s="8"/>
    </row>
    <row r="209" spans="1:4" ht="12.75">
      <c r="A209" s="2" t="s">
        <v>239</v>
      </c>
      <c r="B209" s="5" t="s">
        <v>240</v>
      </c>
      <c r="C209" s="6"/>
      <c r="D209" s="8"/>
    </row>
    <row r="210" spans="1:4" ht="12.75">
      <c r="A210" s="2" t="s">
        <v>241</v>
      </c>
      <c r="B210" s="2" t="s">
        <v>242</v>
      </c>
      <c r="C210" s="6" t="s">
        <v>272</v>
      </c>
      <c r="D210" s="8">
        <v>10.6</v>
      </c>
    </row>
    <row r="211" spans="1:4" ht="12.75">
      <c r="A211" s="3"/>
      <c r="B211" s="3" t="s">
        <v>243</v>
      </c>
      <c r="C211" s="6"/>
      <c r="D211" s="8"/>
    </row>
    <row r="212" spans="1:4" ht="12.75">
      <c r="A212" s="2"/>
      <c r="B212" s="2"/>
      <c r="C212" s="6"/>
      <c r="D212" s="8"/>
    </row>
    <row r="213" spans="1:4" ht="12.75">
      <c r="A213" s="3"/>
      <c r="B213" s="3" t="s">
        <v>244</v>
      </c>
      <c r="C213" s="6"/>
      <c r="D213" s="8"/>
    </row>
    <row r="214" spans="1:4" ht="12.75">
      <c r="A214" s="2"/>
      <c r="B214" s="2"/>
      <c r="C214" s="6"/>
      <c r="D214" s="8"/>
    </row>
    <row r="215" spans="1:4" ht="12.75">
      <c r="A215" s="2"/>
      <c r="B215" s="3" t="s">
        <v>245</v>
      </c>
      <c r="C215" s="6"/>
      <c r="D215" s="8"/>
    </row>
    <row r="216" spans="1:4" ht="12.75">
      <c r="A216" s="2"/>
      <c r="B216" s="3" t="s">
        <v>246</v>
      </c>
      <c r="C216" s="6"/>
      <c r="D216" s="8"/>
    </row>
    <row r="217" spans="1:4" ht="12.75">
      <c r="A217" s="2"/>
      <c r="B217" s="3" t="s">
        <v>247</v>
      </c>
      <c r="C217" s="6"/>
      <c r="D217" s="8"/>
    </row>
    <row r="218" spans="1:4" ht="12.75">
      <c r="A218" s="2"/>
      <c r="B218" s="2"/>
      <c r="C218" s="6"/>
      <c r="D218" s="8"/>
    </row>
    <row r="219" spans="1:4" ht="12.75">
      <c r="A219" s="2"/>
      <c r="B219" s="2"/>
      <c r="C219" s="6"/>
      <c r="D219" s="8"/>
    </row>
    <row r="220" spans="1:4" ht="12.75">
      <c r="A220" s="2"/>
      <c r="B220" s="2"/>
      <c r="C220" s="6"/>
      <c r="D220" s="8"/>
    </row>
    <row r="221" spans="1:4" ht="12.75">
      <c r="A221" s="2"/>
      <c r="B221" s="2"/>
      <c r="C221" s="6"/>
      <c r="D221" s="8"/>
    </row>
    <row r="222" spans="1:4" ht="12.75">
      <c r="A222" s="2"/>
      <c r="B222" s="2"/>
      <c r="C222" s="6"/>
      <c r="D222" s="2"/>
    </row>
    <row r="223" spans="1:4" ht="12.75">
      <c r="A223" s="2"/>
      <c r="B223" s="2"/>
      <c r="C223" s="6"/>
      <c r="D223" s="2"/>
    </row>
    <row r="224" spans="1:4" ht="12.75">
      <c r="A224" s="2"/>
      <c r="B224" s="2"/>
      <c r="C224" s="6"/>
      <c r="D224" s="2"/>
    </row>
  </sheetData>
  <sheetProtection/>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Construtora Sudeste Ltda</dc:creator>
  <cp:keywords/>
  <dc:description/>
  <cp:lastModifiedBy>antonio.freitas</cp:lastModifiedBy>
  <cp:lastPrinted>2022-10-11T19:00:53Z</cp:lastPrinted>
  <dcterms:created xsi:type="dcterms:W3CDTF">2001-07-20T11:53:31Z</dcterms:created>
  <dcterms:modified xsi:type="dcterms:W3CDTF">2022-10-11T19:01:14Z</dcterms:modified>
  <cp:category/>
  <cp:version/>
  <cp:contentType/>
  <cp:contentStatus/>
</cp:coreProperties>
</file>